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8_{A623772D-E4DF-4FB7-BB49-12FED5B281A4}" xr6:coauthVersionLast="47" xr6:coauthVersionMax="47" xr10:uidLastSave="{00000000-0000-0000-0000-000000000000}"/>
  <bookViews>
    <workbookView xWindow="43080" yWindow="5100" windowWidth="29040" windowHeight="15720" tabRatio="529"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部数表!$B$6:$Y$217</definedName>
    <definedName name="_xlnm.Print_Titles" localSheetId="1">部数表!$B:$Z,部数表!$2:$5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3" l="1"/>
  <c r="J154" i="4"/>
  <c r="H63" i="4"/>
  <c r="I79" i="4"/>
  <c r="I78" i="4"/>
  <c r="I77" i="4"/>
  <c r="H56" i="4"/>
  <c r="T82" i="4"/>
  <c r="B191" i="4"/>
  <c r="Z191" i="4" s="1"/>
  <c r="B187" i="4"/>
  <c r="Z187" i="4" s="1"/>
  <c r="Z189" i="4" s="1"/>
  <c r="Y189" i="4" s="1"/>
  <c r="B178" i="4"/>
  <c r="J33" i="3" s="1"/>
  <c r="B168" i="4"/>
  <c r="Z168" i="4" s="1"/>
  <c r="Z169" i="4" s="1"/>
  <c r="B159" i="4"/>
  <c r="Y167" i="4" s="1"/>
  <c r="J27" i="3" s="1"/>
  <c r="B153" i="4"/>
  <c r="B149" i="4"/>
  <c r="Y152" i="4" s="1"/>
  <c r="J25" i="3" s="1"/>
  <c r="B125" i="4"/>
  <c r="Z125" i="4" s="1"/>
  <c r="Z139" i="4" s="1"/>
  <c r="Y139" i="4" s="1"/>
  <c r="B119" i="4"/>
  <c r="F119" i="4" s="1"/>
  <c r="F121" i="4" s="1"/>
  <c r="E121" i="4" s="1"/>
  <c r="B111" i="4"/>
  <c r="V111" i="4" s="1"/>
  <c r="V115" i="4" s="1"/>
  <c r="U115" i="4" s="1"/>
  <c r="B101" i="4"/>
  <c r="R101" i="4" s="1"/>
  <c r="R106" i="4" s="1"/>
  <c r="Q106" i="4" s="1"/>
  <c r="Q110" i="4" s="1"/>
  <c r="H17" i="3" s="1"/>
  <c r="B89" i="4"/>
  <c r="B83" i="4"/>
  <c r="Z83" i="4" s="1"/>
  <c r="B72" i="4"/>
  <c r="N72" i="4" s="1"/>
  <c r="N75" i="4" s="1"/>
  <c r="M75" i="4" s="1"/>
  <c r="B64" i="4"/>
  <c r="Z64" i="4" s="1"/>
  <c r="Z68" i="4" s="1"/>
  <c r="Y68" i="4" s="1"/>
  <c r="B57" i="4"/>
  <c r="V57" i="4" s="1"/>
  <c r="B6" i="4"/>
  <c r="X195" i="4"/>
  <c r="D195" i="4"/>
  <c r="X190" i="4"/>
  <c r="T190" i="4"/>
  <c r="P190" i="4"/>
  <c r="D190" i="4"/>
  <c r="I33" i="3"/>
  <c r="D186" i="4"/>
  <c r="X177" i="4"/>
  <c r="T177" i="4"/>
  <c r="H31" i="3"/>
  <c r="L177" i="4"/>
  <c r="D177" i="4"/>
  <c r="X167" i="4"/>
  <c r="T167" i="4"/>
  <c r="D167" i="4"/>
  <c r="X158" i="4"/>
  <c r="T158" i="4"/>
  <c r="P158" i="4"/>
  <c r="D158" i="4"/>
  <c r="X152" i="4"/>
  <c r="T152" i="4"/>
  <c r="D152" i="4"/>
  <c r="X148" i="4"/>
  <c r="T148" i="4"/>
  <c r="P148" i="4"/>
  <c r="G21" i="3"/>
  <c r="D148" i="4"/>
  <c r="X124" i="4"/>
  <c r="T124" i="4"/>
  <c r="D124" i="4"/>
  <c r="U123" i="4"/>
  <c r="X118" i="4"/>
  <c r="T118" i="4"/>
  <c r="P118" i="4"/>
  <c r="L118" i="4"/>
  <c r="D118" i="4"/>
  <c r="X110" i="4"/>
  <c r="T110" i="4"/>
  <c r="P110" i="4"/>
  <c r="L110" i="4"/>
  <c r="D110" i="4"/>
  <c r="X100" i="4"/>
  <c r="T100" i="4"/>
  <c r="D100" i="4"/>
  <c r="X88" i="4"/>
  <c r="T88" i="4"/>
  <c r="P88" i="4"/>
  <c r="L88" i="4"/>
  <c r="D88" i="4"/>
  <c r="X82" i="4"/>
  <c r="P82" i="4"/>
  <c r="L82" i="4"/>
  <c r="D82" i="4"/>
  <c r="Y79" i="4"/>
  <c r="U79" i="4"/>
  <c r="Q79" i="4"/>
  <c r="M79" i="4"/>
  <c r="U78" i="4"/>
  <c r="Q78" i="4"/>
  <c r="M78" i="4"/>
  <c r="U77" i="4"/>
  <c r="Q77" i="4"/>
  <c r="M77" i="4"/>
  <c r="Q76" i="4"/>
  <c r="Q74" i="4"/>
  <c r="Q73" i="4"/>
  <c r="X71" i="4"/>
  <c r="T71" i="4"/>
  <c r="L71" i="4"/>
  <c r="D71" i="4"/>
  <c r="U70" i="4"/>
  <c r="U69" i="4"/>
  <c r="Y67" i="4"/>
  <c r="U67" i="4"/>
  <c r="Y66" i="4"/>
  <c r="T63" i="4"/>
  <c r="P63" i="4"/>
  <c r="D63" i="4"/>
  <c r="Y61" i="4"/>
  <c r="Y60" i="4"/>
  <c r="U60" i="4"/>
  <c r="Q60" i="4"/>
  <c r="M60" i="4"/>
  <c r="Y59" i="4"/>
  <c r="U59" i="4"/>
  <c r="Q59" i="4"/>
  <c r="M59" i="4"/>
  <c r="Y58" i="4"/>
  <c r="M58" i="4"/>
  <c r="X56" i="4"/>
  <c r="T56" i="4"/>
  <c r="P56" i="4"/>
  <c r="L56" i="4"/>
  <c r="D56" i="4"/>
  <c r="Y55" i="4"/>
  <c r="U53" i="4"/>
  <c r="U52" i="4"/>
  <c r="U51" i="4"/>
  <c r="U50" i="4"/>
  <c r="U49" i="4"/>
  <c r="U48" i="4"/>
  <c r="U47" i="4"/>
  <c r="U46" i="4"/>
  <c r="U45" i="4"/>
  <c r="U44" i="4"/>
  <c r="Q44" i="4"/>
  <c r="U43" i="4"/>
  <c r="Q43" i="4"/>
  <c r="U42" i="4"/>
  <c r="U41" i="4"/>
  <c r="U40" i="4"/>
  <c r="Q40" i="4"/>
  <c r="U39" i="4"/>
  <c r="Q36" i="4"/>
  <c r="Q35" i="4"/>
  <c r="Q15" i="4"/>
  <c r="J38" i="3"/>
  <c r="I38" i="3"/>
  <c r="H38" i="3"/>
  <c r="G38" i="3"/>
  <c r="E38" i="3"/>
  <c r="K36" i="3"/>
  <c r="K34" i="3"/>
  <c r="K32" i="3"/>
  <c r="K30" i="3"/>
  <c r="K28" i="3"/>
  <c r="K26" i="3"/>
  <c r="K24" i="3"/>
  <c r="K22" i="3"/>
  <c r="K20" i="3"/>
  <c r="K18" i="3"/>
  <c r="K16" i="3"/>
  <c r="K14" i="3"/>
  <c r="K12" i="3"/>
  <c r="K10" i="3"/>
  <c r="K8" i="3"/>
  <c r="K6" i="3"/>
  <c r="K4" i="3"/>
  <c r="J6" i="4" l="1"/>
  <c r="J55" i="4" s="1"/>
  <c r="I55" i="4" s="1"/>
  <c r="J57" i="4"/>
  <c r="Z134" i="4"/>
  <c r="Y134" i="4" s="1"/>
  <c r="Z135" i="4"/>
  <c r="Y135" i="4" s="1"/>
  <c r="Z131" i="4"/>
  <c r="Y131" i="4" s="1"/>
  <c r="Z136" i="4"/>
  <c r="Y136" i="4" s="1"/>
  <c r="Z132" i="4"/>
  <c r="Y132" i="4" s="1"/>
  <c r="Z137" i="4"/>
  <c r="Y137" i="4" s="1"/>
  <c r="Z138" i="4"/>
  <c r="Y138" i="4" s="1"/>
  <c r="Z128" i="4"/>
  <c r="Y128" i="4" s="1"/>
  <c r="Z133" i="4"/>
  <c r="Y133" i="4" s="1"/>
  <c r="Y63" i="4"/>
  <c r="J7" i="3" s="1"/>
  <c r="G7" i="3"/>
  <c r="B195" i="4"/>
  <c r="B110" i="4"/>
  <c r="B88" i="4"/>
  <c r="B71" i="4"/>
  <c r="Z101" i="4"/>
  <c r="Z104" i="4" s="1"/>
  <c r="F111" i="4"/>
  <c r="F113" i="4" s="1"/>
  <c r="E113" i="4" s="1"/>
  <c r="B82" i="4"/>
  <c r="B190" i="4"/>
  <c r="B152" i="4"/>
  <c r="B56" i="4"/>
  <c r="B177" i="4"/>
  <c r="B63" i="4"/>
  <c r="B118" i="4"/>
  <c r="B158" i="4"/>
  <c r="B186" i="4"/>
  <c r="B100" i="4"/>
  <c r="B148" i="4"/>
  <c r="B124" i="4"/>
  <c r="B167" i="4"/>
  <c r="V119" i="4"/>
  <c r="V121" i="4" s="1"/>
  <c r="U121" i="4" s="1"/>
  <c r="Z119" i="4"/>
  <c r="Z121" i="4" s="1"/>
  <c r="Y121" i="4" s="1"/>
  <c r="Y124" i="4" s="1"/>
  <c r="J23" i="3" s="1"/>
  <c r="V101" i="4"/>
  <c r="V102" i="4" s="1"/>
  <c r="U102" i="4" s="1"/>
  <c r="U110" i="4" s="1"/>
  <c r="I17" i="3" s="1"/>
  <c r="V72" i="4"/>
  <c r="V75" i="4" s="1"/>
  <c r="U75" i="4" s="1"/>
  <c r="F101" i="4"/>
  <c r="F187" i="4"/>
  <c r="F188" i="4" s="1"/>
  <c r="E188" i="4" s="1"/>
  <c r="E190" i="4" s="1"/>
  <c r="H15" i="3"/>
  <c r="N111" i="4"/>
  <c r="Z111" i="4"/>
  <c r="Z112" i="4" s="1"/>
  <c r="Y112" i="4" s="1"/>
  <c r="K38" i="3"/>
  <c r="R72" i="4"/>
  <c r="R75" i="4" s="1"/>
  <c r="Q75" i="4" s="1"/>
  <c r="F168" i="4"/>
  <c r="F171" i="4" s="1"/>
  <c r="E171" i="4" s="1"/>
  <c r="N168" i="4"/>
  <c r="N169" i="4" s="1"/>
  <c r="M169" i="4" s="1"/>
  <c r="M177" i="4" s="1"/>
  <c r="G31" i="3" s="1"/>
  <c r="Z72" i="4"/>
  <c r="Z73" i="4" s="1"/>
  <c r="Y73" i="4" s="1"/>
  <c r="V187" i="4"/>
  <c r="V188" i="4" s="1"/>
  <c r="U188" i="4" s="1"/>
  <c r="U190" i="4" s="1"/>
  <c r="I35" i="3" s="1"/>
  <c r="F64" i="4"/>
  <c r="N64" i="4"/>
  <c r="N69" i="4" s="1"/>
  <c r="M71" i="4" s="1"/>
  <c r="G9" i="3" s="1"/>
  <c r="V168" i="4"/>
  <c r="V169" i="4" s="1"/>
  <c r="U169" i="4" s="1"/>
  <c r="U177" i="4" s="1"/>
  <c r="I31" i="3" s="1"/>
  <c r="U100" i="4"/>
  <c r="I15" i="3" s="1"/>
  <c r="F72" i="4"/>
  <c r="R111" i="4"/>
  <c r="R115" i="4" s="1"/>
  <c r="Q115" i="4" s="1"/>
  <c r="V61" i="4"/>
  <c r="U61" i="4" s="1"/>
  <c r="V58" i="4"/>
  <c r="U58" i="4" s="1"/>
  <c r="R57" i="4"/>
  <c r="F122" i="4"/>
  <c r="E122" i="4" s="1"/>
  <c r="V113" i="4"/>
  <c r="U113" i="4" s="1"/>
  <c r="Z85" i="4"/>
  <c r="Y85" i="4" s="1"/>
  <c r="Z84" i="4"/>
  <c r="Y84" i="4" s="1"/>
  <c r="Z126" i="4"/>
  <c r="Y126" i="4" s="1"/>
  <c r="Z127" i="4"/>
  <c r="Y127" i="4" s="1"/>
  <c r="Y71" i="4"/>
  <c r="J9" i="3" s="1"/>
  <c r="Z193" i="4"/>
  <c r="Y193" i="4" s="1"/>
  <c r="Z194" i="4"/>
  <c r="Y194" i="4" s="1"/>
  <c r="Y100" i="4"/>
  <c r="J15" i="3" s="1"/>
  <c r="F125" i="4"/>
  <c r="F153" i="4"/>
  <c r="N154" i="4"/>
  <c r="G29" i="3" s="1"/>
  <c r="R125" i="4"/>
  <c r="R153" i="4"/>
  <c r="R154" i="4" s="1"/>
  <c r="Q158" i="4" s="1"/>
  <c r="H29" i="3" s="1"/>
  <c r="F83" i="4"/>
  <c r="V125" i="4"/>
  <c r="V153" i="4"/>
  <c r="F191" i="4"/>
  <c r="F192" i="4" s="1"/>
  <c r="E192" i="4" s="1"/>
  <c r="E195" i="4" s="1"/>
  <c r="V64" i="4"/>
  <c r="N83" i="4"/>
  <c r="F120" i="4"/>
  <c r="E120" i="4" s="1"/>
  <c r="Z188" i="4"/>
  <c r="Y188" i="4" s="1"/>
  <c r="Y190" i="4" s="1"/>
  <c r="J35" i="3" s="1"/>
  <c r="F6" i="4"/>
  <c r="N73" i="4"/>
  <c r="M73" i="4" s="1"/>
  <c r="R83" i="4"/>
  <c r="F178" i="4"/>
  <c r="R191" i="4"/>
  <c r="F57" i="4"/>
  <c r="V83" i="4"/>
  <c r="V84" i="4" s="1"/>
  <c r="U84" i="4" s="1"/>
  <c r="U88" i="4" s="1"/>
  <c r="I13" i="3" s="1"/>
  <c r="F149" i="4"/>
  <c r="Z175" i="4"/>
  <c r="Y175" i="4" s="1"/>
  <c r="Y177" i="4" s="1"/>
  <c r="J31" i="3" s="1"/>
  <c r="G33" i="3"/>
  <c r="V191" i="4"/>
  <c r="R6" i="4"/>
  <c r="V112" i="4"/>
  <c r="U112" i="4" s="1"/>
  <c r="F159" i="4"/>
  <c r="V6" i="4"/>
  <c r="V10" i="4" s="1"/>
  <c r="U10" i="4" s="1"/>
  <c r="V149" i="4"/>
  <c r="F89" i="4"/>
  <c r="N101" i="4"/>
  <c r="V159" i="4"/>
  <c r="R187" i="4"/>
  <c r="R188" i="4" s="1"/>
  <c r="Q188" i="4" s="1"/>
  <c r="Q190" i="4" s="1"/>
  <c r="H35" i="3" s="1"/>
  <c r="J31" i="4" l="1"/>
  <c r="I31" i="4" s="1"/>
  <c r="J41" i="4"/>
  <c r="I41" i="4" s="1"/>
  <c r="J17" i="4"/>
  <c r="I17" i="4" s="1"/>
  <c r="J48" i="4"/>
  <c r="I48" i="4" s="1"/>
  <c r="J34" i="4"/>
  <c r="I34" i="4" s="1"/>
  <c r="J46" i="4"/>
  <c r="I46" i="4" s="1"/>
  <c r="J33" i="4"/>
  <c r="I33" i="4" s="1"/>
  <c r="J12" i="4"/>
  <c r="I12" i="4" s="1"/>
  <c r="J52" i="4"/>
  <c r="I52" i="4" s="1"/>
  <c r="J32" i="4"/>
  <c r="I32" i="4" s="1"/>
  <c r="J11" i="4"/>
  <c r="I11" i="4" s="1"/>
  <c r="J62" i="4"/>
  <c r="I62" i="4" s="1"/>
  <c r="J14" i="4"/>
  <c r="I14" i="4" s="1"/>
  <c r="J43" i="4"/>
  <c r="I43" i="4" s="1"/>
  <c r="J54" i="4"/>
  <c r="I54" i="4" s="1"/>
  <c r="J42" i="4"/>
  <c r="I42" i="4" s="1"/>
  <c r="J13" i="4"/>
  <c r="I13" i="4" s="1"/>
  <c r="J18" i="4"/>
  <c r="I18" i="4" s="1"/>
  <c r="J53" i="4"/>
  <c r="I53" i="4" s="1"/>
  <c r="J15" i="4"/>
  <c r="I15" i="4" s="1"/>
  <c r="J36" i="4"/>
  <c r="I36" i="4" s="1"/>
  <c r="J58" i="4"/>
  <c r="I58" i="4" s="1"/>
  <c r="J29" i="4"/>
  <c r="I29" i="4" s="1"/>
  <c r="J19" i="4"/>
  <c r="I19" i="4" s="1"/>
  <c r="J24" i="4"/>
  <c r="I24" i="4" s="1"/>
  <c r="J9" i="4"/>
  <c r="I9" i="4" s="1"/>
  <c r="J16" i="4"/>
  <c r="I16" i="4" s="1"/>
  <c r="J25" i="4"/>
  <c r="I25" i="4" s="1"/>
  <c r="J39" i="4"/>
  <c r="I39" i="4" s="1"/>
  <c r="J8" i="4"/>
  <c r="I8" i="4" s="1"/>
  <c r="J37" i="4"/>
  <c r="I37" i="4" s="1"/>
  <c r="J44" i="4"/>
  <c r="I44" i="4" s="1"/>
  <c r="J7" i="4"/>
  <c r="I7" i="4" s="1"/>
  <c r="J61" i="4"/>
  <c r="I61" i="4" s="1"/>
  <c r="J10" i="4"/>
  <c r="I10" i="4" s="1"/>
  <c r="J47" i="4"/>
  <c r="I47" i="4" s="1"/>
  <c r="J45" i="4"/>
  <c r="I45" i="4" s="1"/>
  <c r="J20" i="4"/>
  <c r="I20" i="4" s="1"/>
  <c r="J59" i="4"/>
  <c r="I59" i="4" s="1"/>
  <c r="F80" i="4"/>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V135" i="4"/>
  <c r="U135" i="4" s="1"/>
  <c r="V127" i="4"/>
  <c r="U127" i="4" s="1"/>
  <c r="V134" i="4"/>
  <c r="U134" i="4" s="1"/>
  <c r="V146" i="4"/>
  <c r="U146" i="4" s="1"/>
  <c r="V141" i="4"/>
  <c r="U141" i="4" s="1"/>
  <c r="V133" i="4"/>
  <c r="U133" i="4" s="1"/>
  <c r="V142" i="4"/>
  <c r="U142" i="4" s="1"/>
  <c r="V145" i="4"/>
  <c r="U145" i="4" s="1"/>
  <c r="V140" i="4"/>
  <c r="U140" i="4" s="1"/>
  <c r="V132" i="4"/>
  <c r="U132" i="4" s="1"/>
  <c r="V138" i="4"/>
  <c r="U138" i="4" s="1"/>
  <c r="V136" i="4"/>
  <c r="U136" i="4" s="1"/>
  <c r="V143" i="4"/>
  <c r="U143" i="4" s="1"/>
  <c r="V139" i="4"/>
  <c r="U139" i="4" s="1"/>
  <c r="V131" i="4"/>
  <c r="U131" i="4" s="1"/>
  <c r="V137" i="4"/>
  <c r="U137" i="4" s="1"/>
  <c r="F104" i="4"/>
  <c r="E104" i="4" s="1"/>
  <c r="Z106" i="4"/>
  <c r="Z107" i="4"/>
  <c r="Y107" i="4" s="1"/>
  <c r="Z103" i="4"/>
  <c r="Y103" i="4" s="1"/>
  <c r="F48" i="4"/>
  <c r="E48" i="4" s="1"/>
  <c r="F40" i="4"/>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Z109" i="4"/>
  <c r="Y109" i="4" s="1"/>
  <c r="F117" i="4"/>
  <c r="E117" i="4" s="1"/>
  <c r="E37" i="3"/>
  <c r="E35" i="3"/>
  <c r="K35" i="3" s="1"/>
  <c r="C187" i="4"/>
  <c r="F103" i="4"/>
  <c r="E103" i="4" s="1"/>
  <c r="V76" i="4"/>
  <c r="U76" i="4" s="1"/>
  <c r="F109" i="4"/>
  <c r="E109" i="4" s="1"/>
  <c r="F102" i="4"/>
  <c r="E102" i="4" s="1"/>
  <c r="F116" i="4"/>
  <c r="E116" i="4" s="1"/>
  <c r="V122" i="4"/>
  <c r="U122" i="4" s="1"/>
  <c r="V120" i="4"/>
  <c r="U120" i="4" s="1"/>
  <c r="V74" i="4"/>
  <c r="U74" i="4" s="1"/>
  <c r="V80" i="4"/>
  <c r="U80" i="4" s="1"/>
  <c r="V73" i="4"/>
  <c r="U73" i="4" s="1"/>
  <c r="N113" i="4"/>
  <c r="M118" i="4" s="1"/>
  <c r="G19" i="3" s="1"/>
  <c r="Z114" i="4"/>
  <c r="Y114" i="4" s="1"/>
  <c r="Y118" i="4" s="1"/>
  <c r="J19" i="3" s="1"/>
  <c r="F173" i="4"/>
  <c r="E173" i="4" s="1"/>
  <c r="F169" i="4"/>
  <c r="E169" i="4" s="1"/>
  <c r="R80" i="4"/>
  <c r="Q80" i="4" s="1"/>
  <c r="Q82" i="4" s="1"/>
  <c r="H11" i="3" s="1"/>
  <c r="F170" i="4"/>
  <c r="E170" i="4" s="1"/>
  <c r="F172" i="4"/>
  <c r="E172" i="4" s="1"/>
  <c r="F174" i="4"/>
  <c r="E174" i="4" s="1"/>
  <c r="F176" i="4"/>
  <c r="E176" i="4" s="1"/>
  <c r="F175" i="4"/>
  <c r="E175" i="4" s="1"/>
  <c r="Z75" i="4"/>
  <c r="Y75" i="4" s="1"/>
  <c r="F68" i="4"/>
  <c r="E68" i="4" s="1"/>
  <c r="Z74" i="4"/>
  <c r="Y74" i="4" s="1"/>
  <c r="Z76" i="4"/>
  <c r="Y76" i="4" s="1"/>
  <c r="F66" i="4"/>
  <c r="E66" i="4" s="1"/>
  <c r="Z78" i="4"/>
  <c r="Y78" i="4" s="1"/>
  <c r="Z77" i="4"/>
  <c r="Y77" i="4" s="1"/>
  <c r="R113" i="4"/>
  <c r="Q113" i="4" s="1"/>
  <c r="Q118" i="4" s="1"/>
  <c r="H19" i="3" s="1"/>
  <c r="F67" i="4"/>
  <c r="E67" i="4" s="1"/>
  <c r="R58" i="4"/>
  <c r="Q58" i="4" s="1"/>
  <c r="Q63" i="4" s="1"/>
  <c r="H7" i="3" s="1"/>
  <c r="F73" i="4"/>
  <c r="E73" i="4" s="1"/>
  <c r="F78" i="4"/>
  <c r="E78" i="4" s="1"/>
  <c r="F79" i="4"/>
  <c r="E79" i="4" s="1"/>
  <c r="F76" i="4"/>
  <c r="F74" i="4"/>
  <c r="E74" i="4" s="1"/>
  <c r="F81" i="4"/>
  <c r="E81" i="4" s="1"/>
  <c r="U63" i="4"/>
  <c r="I7" i="3" s="1"/>
  <c r="U118" i="4"/>
  <c r="I19" i="3" s="1"/>
  <c r="Y195" i="4"/>
  <c r="J37" i="3" s="1"/>
  <c r="F75" i="4"/>
  <c r="E75" i="4" s="1"/>
  <c r="Y158" i="4"/>
  <c r="J29" i="3" s="1"/>
  <c r="M82" i="4"/>
  <c r="G11" i="3" s="1"/>
  <c r="Y88" i="4"/>
  <c r="J13" i="3" s="1"/>
  <c r="E124" i="4"/>
  <c r="F180" i="4"/>
  <c r="E180" i="4" s="1"/>
  <c r="F185" i="4"/>
  <c r="E185" i="4" s="1"/>
  <c r="F179" i="4"/>
  <c r="E179" i="4" s="1"/>
  <c r="F184" i="4"/>
  <c r="E184" i="4" s="1"/>
  <c r="F183" i="4"/>
  <c r="E183" i="4" s="1"/>
  <c r="F182" i="4"/>
  <c r="E182" i="4" s="1"/>
  <c r="F181" i="4"/>
  <c r="E181" i="4" s="1"/>
  <c r="V150" i="4"/>
  <c r="U150" i="4" s="1"/>
  <c r="U152" i="4" s="1"/>
  <c r="I25" i="3" s="1"/>
  <c r="V151" i="4"/>
  <c r="R34" i="4"/>
  <c r="R31" i="4"/>
  <c r="R9" i="4"/>
  <c r="Q9" i="4" s="1"/>
  <c r="R33" i="4"/>
  <c r="Q33" i="4" s="1"/>
  <c r="R7" i="4"/>
  <c r="Q7" i="4" s="1"/>
  <c r="R32" i="4"/>
  <c r="R129" i="4"/>
  <c r="Q129" i="4" s="1"/>
  <c r="R131" i="4"/>
  <c r="Q131" i="4" s="1"/>
  <c r="R127" i="4"/>
  <c r="Q127" i="4" s="1"/>
  <c r="R128" i="4"/>
  <c r="Q128" i="4" s="1"/>
  <c r="R130" i="4"/>
  <c r="Q130" i="4" s="1"/>
  <c r="F99" i="4"/>
  <c r="E99" i="4" s="1"/>
  <c r="F93" i="4"/>
  <c r="E93" i="4" s="1"/>
  <c r="F94" i="4"/>
  <c r="E94" i="4" s="1"/>
  <c r="F98" i="4"/>
  <c r="E98" i="4" s="1"/>
  <c r="F92" i="4"/>
  <c r="E92" i="4" s="1"/>
  <c r="F97" i="4"/>
  <c r="E97" i="4" s="1"/>
  <c r="F91" i="4"/>
  <c r="E91" i="4" s="1"/>
  <c r="F96" i="4"/>
  <c r="E96" i="4" s="1"/>
  <c r="F95" i="4"/>
  <c r="E95" i="4" s="1"/>
  <c r="F90" i="4"/>
  <c r="E90" i="4" s="1"/>
  <c r="R85" i="4"/>
  <c r="Q85" i="4" s="1"/>
  <c r="R84" i="4"/>
  <c r="Q84" i="4" s="1"/>
  <c r="V155" i="4"/>
  <c r="U155" i="4" s="1"/>
  <c r="V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Y148" i="4"/>
  <c r="J21" i="3" s="1"/>
  <c r="F132" i="4"/>
  <c r="E132" i="4" s="1"/>
  <c r="F130" i="4"/>
  <c r="F129" i="4"/>
  <c r="E129" i="4" s="1"/>
  <c r="F126" i="4"/>
  <c r="E126" i="4" s="1"/>
  <c r="F131" i="4"/>
  <c r="E131" i="4" s="1"/>
  <c r="F128" i="4"/>
  <c r="V65" i="4"/>
  <c r="V68" i="4"/>
  <c r="V37" i="4"/>
  <c r="U37" i="4" s="1"/>
  <c r="V31" i="4"/>
  <c r="U31" i="4" s="1"/>
  <c r="V11" i="4"/>
  <c r="U11" i="4" s="1"/>
  <c r="V9" i="4"/>
  <c r="V36" i="4"/>
  <c r="U36" i="4" s="1"/>
  <c r="V33" i="4"/>
  <c r="U33" i="4" s="1"/>
  <c r="V54" i="4"/>
  <c r="U54" i="4" s="1"/>
  <c r="V55" i="4"/>
  <c r="U55" i="4" s="1"/>
  <c r="V38" i="4"/>
  <c r="U38" i="4" s="1"/>
  <c r="V35" i="4"/>
  <c r="U35" i="4" s="1"/>
  <c r="V8" i="4"/>
  <c r="U8" i="4" s="1"/>
  <c r="V32" i="4"/>
  <c r="U32" i="4" s="1"/>
  <c r="V34" i="4"/>
  <c r="U34" i="4" s="1"/>
  <c r="V7" i="4"/>
  <c r="U7" i="4" s="1"/>
  <c r="Y56" i="4"/>
  <c r="J5" i="3" s="1"/>
  <c r="F163" i="4"/>
  <c r="E163" i="4" s="1"/>
  <c r="F160" i="4"/>
  <c r="E160" i="4" s="1"/>
  <c r="F162" i="4"/>
  <c r="F164" i="4"/>
  <c r="E164" i="4" s="1"/>
  <c r="F161" i="4"/>
  <c r="E161" i="4" s="1"/>
  <c r="F166" i="4"/>
  <c r="E166" i="4" s="1"/>
  <c r="F165" i="4"/>
  <c r="E165" i="4" s="1"/>
  <c r="F58" i="4"/>
  <c r="E58" i="4" s="1"/>
  <c r="F60" i="4"/>
  <c r="F62" i="4"/>
  <c r="E62" i="4" s="1"/>
  <c r="F59" i="4"/>
  <c r="E59" i="4" s="1"/>
  <c r="F61" i="4"/>
  <c r="E61" i="4" s="1"/>
  <c r="V163" i="4"/>
  <c r="U163" i="4" s="1"/>
  <c r="V161" i="4"/>
  <c r="U161" i="4" s="1"/>
  <c r="V160" i="4"/>
  <c r="U160" i="4" s="1"/>
  <c r="N84" i="4"/>
  <c r="M84" i="4" s="1"/>
  <c r="N85" i="4"/>
  <c r="M85" i="4" s="1"/>
  <c r="N103" i="4"/>
  <c r="I63" i="4" l="1"/>
  <c r="F7" i="3" s="1"/>
  <c r="I56" i="4"/>
  <c r="F5" i="3" s="1"/>
  <c r="Y110" i="4"/>
  <c r="J17" i="3" s="1"/>
  <c r="E118" i="4"/>
  <c r="E19" i="3" s="1"/>
  <c r="K19" i="3" s="1"/>
  <c r="K37" i="3"/>
  <c r="C191" i="4"/>
  <c r="E23" i="3"/>
  <c r="E110" i="4"/>
  <c r="U82" i="4"/>
  <c r="I11" i="3" s="1"/>
  <c r="U124" i="4"/>
  <c r="I23" i="3" s="1"/>
  <c r="E177" i="4"/>
  <c r="Y82" i="4"/>
  <c r="J11" i="3" s="1"/>
  <c r="E71" i="4"/>
  <c r="E82" i="4"/>
  <c r="U167" i="4"/>
  <c r="I27" i="3" s="1"/>
  <c r="Q88" i="4"/>
  <c r="H13" i="3" s="1"/>
  <c r="E63" i="4"/>
  <c r="M88" i="4"/>
  <c r="G13" i="3" s="1"/>
  <c r="U148" i="4"/>
  <c r="I21" i="3" s="1"/>
  <c r="M56" i="4"/>
  <c r="G5" i="3" s="1"/>
  <c r="U158" i="4"/>
  <c r="I29" i="3" s="1"/>
  <c r="Q148" i="4"/>
  <c r="H21" i="3" s="1"/>
  <c r="E167" i="4"/>
  <c r="E152" i="4"/>
  <c r="E148" i="4"/>
  <c r="E158" i="4"/>
  <c r="E100" i="4"/>
  <c r="E186" i="4"/>
  <c r="M110" i="4"/>
  <c r="G17" i="3" s="1"/>
  <c r="U56" i="4"/>
  <c r="I5" i="3" s="1"/>
  <c r="U71" i="4"/>
  <c r="I9" i="3" s="1"/>
  <c r="E88" i="4"/>
  <c r="E56" i="4"/>
  <c r="Q56" i="4"/>
  <c r="H5" i="3" s="1"/>
  <c r="F39" i="3" l="1"/>
  <c r="C57" i="4"/>
  <c r="I197" i="4"/>
  <c r="I4" i="4"/>
  <c r="C6" i="4"/>
  <c r="J39" i="3"/>
  <c r="Y197" i="4"/>
  <c r="C111" i="4"/>
  <c r="E11" i="3"/>
  <c r="K11" i="3" s="1"/>
  <c r="C72" i="4"/>
  <c r="E7" i="3"/>
  <c r="K7" i="3" s="1"/>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Y4" i="4"/>
  <c r="Q4" i="4"/>
  <c r="U4" i="4"/>
  <c r="E4" i="4"/>
  <c r="M4" i="4"/>
  <c r="H39" i="3"/>
  <c r="Q197" i="4"/>
  <c r="E197" i="4"/>
  <c r="U197" i="4"/>
  <c r="I39" i="3"/>
  <c r="M197" i="4"/>
  <c r="G39" i="3"/>
  <c r="T3" i="4" l="1"/>
  <c r="E39" i="3"/>
  <c r="K39" i="3" s="1"/>
  <c r="K41" i="3"/>
  <c r="J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D6FEBE29-693C-4383-B99B-689A825A6698}">
      <text>
        <r>
          <rPr>
            <b/>
            <sz val="16"/>
            <color indexed="81"/>
            <rFont val="HG丸ｺﾞｼｯｸM-PRO"/>
            <family val="3"/>
            <charset val="128"/>
          </rPr>
          <t xml:space="preserve">縦を掛率で計算します。
</t>
        </r>
      </text>
    </comment>
    <comment ref="N6" authorId="0" shapeId="0" xr:uid="{C26E1AE4-538A-4329-833B-4C8BF88BE38E}">
      <text>
        <r>
          <rPr>
            <b/>
            <sz val="16"/>
            <color indexed="81"/>
            <rFont val="HG丸ｺﾞｼｯｸM-PRO"/>
            <family val="3"/>
            <charset val="128"/>
          </rPr>
          <t xml:space="preserve">縦を掛率で計算します。
</t>
        </r>
      </text>
    </comment>
    <comment ref="R6" authorId="0" shapeId="0" xr:uid="{019BF856-C0A0-432C-BD48-936E9E62168F}">
      <text>
        <r>
          <rPr>
            <b/>
            <sz val="16"/>
            <color indexed="81"/>
            <rFont val="HG丸ｺﾞｼｯｸM-PRO"/>
            <family val="3"/>
            <charset val="128"/>
          </rPr>
          <t>縦を掛率で計算します。</t>
        </r>
      </text>
    </comment>
    <comment ref="V6" authorId="0" shapeId="0" xr:uid="{33B7EFF1-7F2C-4B16-8618-71DF0797F9F2}">
      <text>
        <r>
          <rPr>
            <b/>
            <sz val="16"/>
            <color indexed="81"/>
            <rFont val="HG丸ｺﾞｼｯｸM-PRO"/>
            <family val="3"/>
            <charset val="128"/>
          </rPr>
          <t>縦を掛率で計算します。</t>
        </r>
      </text>
    </comment>
    <comment ref="Z6" authorId="0" shapeId="0" xr:uid="{0DB54996-A448-4754-9D25-88E681BC22A8}">
      <text>
        <r>
          <rPr>
            <b/>
            <sz val="16"/>
            <color indexed="81"/>
            <rFont val="HG丸ｺﾞｼｯｸM-PRO"/>
            <family val="3"/>
            <charset val="128"/>
          </rPr>
          <t>縦を掛率で計算します。</t>
        </r>
      </text>
    </comment>
    <comment ref="O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B5CD1630-B720-4E24-A6CB-43ACEE25FD8C}">
      <text>
        <r>
          <rPr>
            <b/>
            <sz val="16"/>
            <color indexed="81"/>
            <rFont val="HG丸ｺﾞｼｯｸM-PRO"/>
            <family val="3"/>
            <charset val="128"/>
          </rPr>
          <t>縦を掛率で計算します。</t>
        </r>
      </text>
    </comment>
    <comment ref="N57" authorId="0" shapeId="0" xr:uid="{3D6E4ECC-CAAD-4F65-9164-476A1DA12F8F}">
      <text>
        <r>
          <rPr>
            <b/>
            <sz val="16"/>
            <color indexed="81"/>
            <rFont val="HG丸ｺﾞｼｯｸM-PRO"/>
            <family val="3"/>
            <charset val="128"/>
          </rPr>
          <t>縦を掛率で計算します。</t>
        </r>
      </text>
    </comment>
    <comment ref="R57" authorId="0" shapeId="0" xr:uid="{EA09DB40-6ECC-42FF-BFB3-8091FAE24B43}">
      <text>
        <r>
          <rPr>
            <b/>
            <sz val="16"/>
            <color indexed="81"/>
            <rFont val="HG丸ｺﾞｼｯｸM-PRO"/>
            <family val="3"/>
            <charset val="128"/>
          </rPr>
          <t>縦を掛率で計算します。</t>
        </r>
      </text>
    </comment>
    <comment ref="V57" authorId="0" shapeId="0" xr:uid="{C7A445E4-0574-4288-AD16-216C40E165AC}">
      <text>
        <r>
          <rPr>
            <b/>
            <sz val="16"/>
            <color indexed="81"/>
            <rFont val="HG丸ｺﾞｼｯｸM-PRO"/>
            <family val="3"/>
            <charset val="128"/>
          </rPr>
          <t>縦を掛率で計算します。</t>
        </r>
      </text>
    </comment>
    <comment ref="Z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C7878783-8E4A-41A2-911D-61978C870DF5}">
      <text>
        <r>
          <rPr>
            <b/>
            <sz val="16"/>
            <color indexed="81"/>
            <rFont val="HG丸ｺﾞｼｯｸM-PRO"/>
            <family val="3"/>
            <charset val="128"/>
          </rPr>
          <t xml:space="preserve">縦を掛率で計算します。
</t>
        </r>
      </text>
    </comment>
    <comment ref="N64" authorId="0" shapeId="0" xr:uid="{28AFE547-0F30-4D26-98A6-A7C3C89E288E}">
      <text>
        <r>
          <rPr>
            <b/>
            <sz val="16"/>
            <color indexed="81"/>
            <rFont val="HG丸ｺﾞｼｯｸM-PRO"/>
            <family val="3"/>
            <charset val="128"/>
          </rPr>
          <t xml:space="preserve">縦を掛率で計算します。
</t>
        </r>
      </text>
    </comment>
    <comment ref="R64" authorId="0" shapeId="0" xr:uid="{CAC8D27E-D679-4AE0-A701-7EE36D2180C5}">
      <text>
        <r>
          <rPr>
            <b/>
            <sz val="16"/>
            <color indexed="81"/>
            <rFont val="HG丸ｺﾞｼｯｸM-PRO"/>
            <family val="3"/>
            <charset val="128"/>
          </rPr>
          <t xml:space="preserve">縦を掛率で計算します。
</t>
        </r>
      </text>
    </comment>
    <comment ref="V64" authorId="0" shapeId="0" xr:uid="{A5BF34C8-F75B-4FD5-A3DF-0527130CACC4}">
      <text>
        <r>
          <rPr>
            <b/>
            <sz val="16"/>
            <color indexed="81"/>
            <rFont val="HG丸ｺﾞｼｯｸM-PRO"/>
            <family val="3"/>
            <charset val="128"/>
          </rPr>
          <t xml:space="preserve">縦を掛率で計算します。
</t>
        </r>
      </text>
    </comment>
    <comment ref="Z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53E1C58B-BFA4-4D74-AC88-D94C1E2A453F}">
      <text>
        <r>
          <rPr>
            <b/>
            <sz val="16"/>
            <color indexed="81"/>
            <rFont val="HG丸ｺﾞｼｯｸM-PRO"/>
            <family val="3"/>
            <charset val="128"/>
          </rPr>
          <t>縦を掛率で計算します。</t>
        </r>
      </text>
    </comment>
    <comment ref="N72" authorId="0" shapeId="0" xr:uid="{2D50444D-DADF-4B06-8B51-66B9CBD168AE}">
      <text>
        <r>
          <rPr>
            <b/>
            <sz val="16"/>
            <color indexed="81"/>
            <rFont val="HG丸ｺﾞｼｯｸM-PRO"/>
            <family val="3"/>
            <charset val="128"/>
          </rPr>
          <t>縦を掛率で計算します。</t>
        </r>
      </text>
    </comment>
    <comment ref="R72" authorId="0" shapeId="0" xr:uid="{F5C2729A-AAF1-415C-9735-617EAA592A7E}">
      <text>
        <r>
          <rPr>
            <b/>
            <sz val="16"/>
            <color indexed="81"/>
            <rFont val="HG丸ｺﾞｼｯｸM-PRO"/>
            <family val="3"/>
            <charset val="128"/>
          </rPr>
          <t>縦を掛率で計算します。</t>
        </r>
      </text>
    </comment>
    <comment ref="V72" authorId="0" shapeId="0" xr:uid="{38DC5AAE-337C-4EEB-97CC-D61F4F15ED48}">
      <text>
        <r>
          <rPr>
            <b/>
            <sz val="16"/>
            <color indexed="81"/>
            <rFont val="HG丸ｺﾞｼｯｸM-PRO"/>
            <family val="3"/>
            <charset val="128"/>
          </rPr>
          <t>縦を掛率で計算します。</t>
        </r>
      </text>
    </comment>
    <comment ref="Z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F7A8BD5E-4B61-4072-A800-FF9B3A999D77}">
      <text>
        <r>
          <rPr>
            <b/>
            <sz val="16"/>
            <color indexed="81"/>
            <rFont val="HG丸ｺﾞｼｯｸM-PRO"/>
            <family val="3"/>
            <charset val="128"/>
          </rPr>
          <t xml:space="preserve">縦を掛率で計算します。
</t>
        </r>
      </text>
    </comment>
    <comment ref="N83" authorId="0" shapeId="0" xr:uid="{535B65FE-C04D-4FDD-AF13-4EB6A94A724D}">
      <text>
        <r>
          <rPr>
            <b/>
            <sz val="16"/>
            <color indexed="81"/>
            <rFont val="HG丸ｺﾞｼｯｸM-PRO"/>
            <family val="3"/>
            <charset val="128"/>
          </rPr>
          <t xml:space="preserve">縦を掛率で計算します。
</t>
        </r>
      </text>
    </comment>
    <comment ref="R83" authorId="0" shapeId="0" xr:uid="{E7EDA826-B347-4CC1-8F7C-4F09A10E80B3}">
      <text>
        <r>
          <rPr>
            <b/>
            <sz val="16"/>
            <color indexed="81"/>
            <rFont val="HG丸ｺﾞｼｯｸM-PRO"/>
            <family val="3"/>
            <charset val="128"/>
          </rPr>
          <t>縦を掛率で計算します。</t>
        </r>
      </text>
    </comment>
    <comment ref="V83" authorId="0" shapeId="0" xr:uid="{49F77FAF-E707-4DD4-9E5C-A5A828C1CF9F}">
      <text>
        <r>
          <rPr>
            <b/>
            <sz val="16"/>
            <color indexed="81"/>
            <rFont val="HG丸ｺﾞｼｯｸM-PRO"/>
            <family val="3"/>
            <charset val="128"/>
          </rPr>
          <t>縦を掛率で計算します。</t>
        </r>
      </text>
    </comment>
    <comment ref="Z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382E6BAF-FEA1-4A75-ADB7-1DB4068F0C87}">
      <text>
        <r>
          <rPr>
            <b/>
            <sz val="16"/>
            <color indexed="81"/>
            <rFont val="HG丸ｺﾞｼｯｸM-PRO"/>
            <family val="3"/>
            <charset val="128"/>
          </rPr>
          <t xml:space="preserve">縦を掛率で計算します。
</t>
        </r>
      </text>
    </comment>
    <comment ref="N89" authorId="0" shapeId="0" xr:uid="{AC018756-4BBB-4372-BFEC-00121A50B829}">
      <text>
        <r>
          <rPr>
            <b/>
            <sz val="16"/>
            <color indexed="81"/>
            <rFont val="HG丸ｺﾞｼｯｸM-PRO"/>
            <family val="3"/>
            <charset val="128"/>
          </rPr>
          <t xml:space="preserve">縦を掛率で計算します。
</t>
        </r>
      </text>
    </comment>
    <comment ref="R89" authorId="0" shapeId="0" xr:uid="{290ACAC4-91EA-4EC7-96CE-3775AD616F53}">
      <text>
        <r>
          <rPr>
            <b/>
            <sz val="16"/>
            <color indexed="81"/>
            <rFont val="HG丸ｺﾞｼｯｸM-PRO"/>
            <family val="3"/>
            <charset val="128"/>
          </rPr>
          <t>縦を掛率で計算します。</t>
        </r>
      </text>
    </comment>
    <comment ref="V89" authorId="0" shapeId="0" xr:uid="{A71702E4-FA18-4719-83B2-021C4BCE7711}">
      <text>
        <r>
          <rPr>
            <b/>
            <sz val="16"/>
            <color indexed="81"/>
            <rFont val="HG丸ｺﾞｼｯｸM-PRO"/>
            <family val="3"/>
            <charset val="128"/>
          </rPr>
          <t>縦を掛率で計算します。</t>
        </r>
      </text>
    </comment>
    <comment ref="Z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CA307F72-1A41-4B71-A06A-E5B0FE135767}">
      <text>
        <r>
          <rPr>
            <b/>
            <sz val="16"/>
            <color indexed="81"/>
            <rFont val="HG丸ｺﾞｼｯｸM-PRO"/>
            <family val="3"/>
            <charset val="128"/>
          </rPr>
          <t xml:space="preserve">縦を掛率で計算します。
</t>
        </r>
      </text>
    </comment>
    <comment ref="N101" authorId="0" shapeId="0" xr:uid="{9CE23993-0658-4A1F-AD7E-FB779397C027}">
      <text>
        <r>
          <rPr>
            <b/>
            <sz val="16"/>
            <color indexed="81"/>
            <rFont val="HG丸ｺﾞｼｯｸM-PRO"/>
            <family val="3"/>
            <charset val="128"/>
          </rPr>
          <t xml:space="preserve">縦を掛率で計算します。
</t>
        </r>
      </text>
    </comment>
    <comment ref="R101" authorId="0" shapeId="0" xr:uid="{726AB94C-E31E-4EF0-8097-7F118688E5F9}">
      <text>
        <r>
          <rPr>
            <b/>
            <sz val="16"/>
            <color indexed="81"/>
            <rFont val="HG丸ｺﾞｼｯｸM-PRO"/>
            <family val="3"/>
            <charset val="128"/>
          </rPr>
          <t>縦を掛率で計算します。</t>
        </r>
      </text>
    </comment>
    <comment ref="V101" authorId="0" shapeId="0" xr:uid="{091087CB-32F5-4866-902A-9917F14B3475}">
      <text>
        <r>
          <rPr>
            <b/>
            <sz val="16"/>
            <color indexed="81"/>
            <rFont val="HG丸ｺﾞｼｯｸM-PRO"/>
            <family val="3"/>
            <charset val="128"/>
          </rPr>
          <t>縦を掛率で計算します。</t>
        </r>
      </text>
    </comment>
    <comment ref="Z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0DE10EBE-CD7E-4A52-8C5D-FD7EE7E28C47}">
      <text>
        <r>
          <rPr>
            <b/>
            <sz val="16"/>
            <color indexed="81"/>
            <rFont val="HG丸ｺﾞｼｯｸM-PRO"/>
            <family val="3"/>
            <charset val="128"/>
          </rPr>
          <t xml:space="preserve">縦を掛率で計算します。
</t>
        </r>
      </text>
    </comment>
    <comment ref="N111" authorId="0" shapeId="0" xr:uid="{6531F886-6881-4001-A7FB-5B4614C24D6B}">
      <text>
        <r>
          <rPr>
            <b/>
            <sz val="16"/>
            <color indexed="81"/>
            <rFont val="HG丸ｺﾞｼｯｸM-PRO"/>
            <family val="3"/>
            <charset val="128"/>
          </rPr>
          <t xml:space="preserve">縦を掛率で計算します。
</t>
        </r>
      </text>
    </comment>
    <comment ref="R111" authorId="0" shapeId="0" xr:uid="{C60D80DD-86EB-4812-BA17-FB8CF06F3510}">
      <text>
        <r>
          <rPr>
            <b/>
            <sz val="16"/>
            <color indexed="81"/>
            <rFont val="HG丸ｺﾞｼｯｸM-PRO"/>
            <family val="3"/>
            <charset val="128"/>
          </rPr>
          <t>縦を掛率で計算します。</t>
        </r>
      </text>
    </comment>
    <comment ref="V111" authorId="0" shapeId="0" xr:uid="{293AE447-4976-43C3-A590-57D48390133D}">
      <text>
        <r>
          <rPr>
            <b/>
            <sz val="16"/>
            <color indexed="81"/>
            <rFont val="HG丸ｺﾞｼｯｸM-PRO"/>
            <family val="3"/>
            <charset val="128"/>
          </rPr>
          <t>縦を掛率で計算します。</t>
        </r>
      </text>
    </comment>
    <comment ref="Z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96E1FC02-08C2-4E14-B730-DC9EC7463E23}">
      <text>
        <r>
          <rPr>
            <b/>
            <sz val="16"/>
            <color indexed="81"/>
            <rFont val="HG丸ｺﾞｼｯｸM-PRO"/>
            <family val="3"/>
            <charset val="128"/>
          </rPr>
          <t xml:space="preserve">縦を掛率で計算します。
</t>
        </r>
      </text>
    </comment>
    <comment ref="N119" authorId="0" shapeId="0" xr:uid="{80CEAEA6-9831-4030-98AB-9729B4D1E45B}">
      <text>
        <r>
          <rPr>
            <b/>
            <sz val="16"/>
            <color indexed="81"/>
            <rFont val="HG丸ｺﾞｼｯｸM-PRO"/>
            <family val="3"/>
            <charset val="128"/>
          </rPr>
          <t xml:space="preserve">縦を掛率で計算します。
</t>
        </r>
      </text>
    </comment>
    <comment ref="R119" authorId="0" shapeId="0" xr:uid="{79AD5FD8-72D5-4577-A769-58BD8F752CA8}">
      <text>
        <r>
          <rPr>
            <b/>
            <sz val="16"/>
            <color indexed="81"/>
            <rFont val="HG丸ｺﾞｼｯｸM-PRO"/>
            <family val="3"/>
            <charset val="128"/>
          </rPr>
          <t>縦を掛率で計算します。</t>
        </r>
      </text>
    </comment>
    <comment ref="V119" authorId="0" shapeId="0" xr:uid="{383A0D3A-19A9-4D16-A4B0-DF2B538B2EB0}">
      <text>
        <r>
          <rPr>
            <b/>
            <sz val="16"/>
            <color indexed="81"/>
            <rFont val="HG丸ｺﾞｼｯｸM-PRO"/>
            <family val="3"/>
            <charset val="128"/>
          </rPr>
          <t>縦を掛率で計算します。</t>
        </r>
      </text>
    </comment>
    <comment ref="Z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84673B94-89C3-41AC-BCBA-D80FF48183B2}">
      <text>
        <r>
          <rPr>
            <b/>
            <sz val="16"/>
            <color indexed="81"/>
            <rFont val="HG丸ｺﾞｼｯｸM-PRO"/>
            <family val="3"/>
            <charset val="128"/>
          </rPr>
          <t xml:space="preserve">縦を掛率で計算します。
</t>
        </r>
      </text>
    </comment>
    <comment ref="N125" authorId="0" shapeId="0" xr:uid="{D9EF72B0-B8F4-4971-BB4F-ADA8CE90EACB}">
      <text>
        <r>
          <rPr>
            <b/>
            <sz val="16"/>
            <color indexed="81"/>
            <rFont val="HG丸ｺﾞｼｯｸM-PRO"/>
            <family val="3"/>
            <charset val="128"/>
          </rPr>
          <t xml:space="preserve">縦を掛率で計算します。
</t>
        </r>
      </text>
    </comment>
    <comment ref="R125" authorId="0" shapeId="0" xr:uid="{BC47E311-A7F7-4AD9-B33C-E29F3A1CEE48}">
      <text>
        <r>
          <rPr>
            <b/>
            <sz val="16"/>
            <color indexed="81"/>
            <rFont val="HG丸ｺﾞｼｯｸM-PRO"/>
            <family val="3"/>
            <charset val="128"/>
          </rPr>
          <t>縦を掛率で計算します。</t>
        </r>
      </text>
    </comment>
    <comment ref="V125" authorId="0" shapeId="0" xr:uid="{C3E06483-AB44-4C6E-85F8-3993EABEBA54}">
      <text>
        <r>
          <rPr>
            <b/>
            <sz val="16"/>
            <color indexed="81"/>
            <rFont val="HG丸ｺﾞｼｯｸM-PRO"/>
            <family val="3"/>
            <charset val="128"/>
          </rPr>
          <t>縦を掛率で計算します。</t>
        </r>
      </text>
    </comment>
    <comment ref="Z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42BF6D23-7ED9-40E3-9D71-0B28153A7671}">
      <text>
        <r>
          <rPr>
            <b/>
            <sz val="16"/>
            <color indexed="81"/>
            <rFont val="HG丸ｺﾞｼｯｸM-PRO"/>
            <family val="3"/>
            <charset val="128"/>
          </rPr>
          <t xml:space="preserve">縦を掛率で計算します。
</t>
        </r>
      </text>
    </comment>
    <comment ref="N149" authorId="0" shapeId="0" xr:uid="{B37E2662-5116-4D03-BAC8-D50AD8156D61}">
      <text>
        <r>
          <rPr>
            <b/>
            <sz val="16"/>
            <color indexed="81"/>
            <rFont val="HG丸ｺﾞｼｯｸM-PRO"/>
            <family val="3"/>
            <charset val="128"/>
          </rPr>
          <t xml:space="preserve">縦を掛率で計算します。
</t>
        </r>
      </text>
    </comment>
    <comment ref="R149" authorId="0" shapeId="0" xr:uid="{2A91ED38-EA5F-4B9A-9B99-91972D0ADF32}">
      <text>
        <r>
          <rPr>
            <b/>
            <sz val="16"/>
            <color indexed="81"/>
            <rFont val="HG丸ｺﾞｼｯｸM-PRO"/>
            <family val="3"/>
            <charset val="128"/>
          </rPr>
          <t>縦を掛率で計算します。</t>
        </r>
      </text>
    </comment>
    <comment ref="V149" authorId="0" shapeId="0" xr:uid="{0E758D6D-A697-4AAD-BFAD-6692DB7E3137}">
      <text>
        <r>
          <rPr>
            <b/>
            <sz val="16"/>
            <color indexed="81"/>
            <rFont val="HG丸ｺﾞｼｯｸM-PRO"/>
            <family val="3"/>
            <charset val="128"/>
          </rPr>
          <t>縦を掛率で計算します。</t>
        </r>
      </text>
    </comment>
    <comment ref="Z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143503A0-2308-42DC-A94D-F170C29EC18A}">
      <text>
        <r>
          <rPr>
            <b/>
            <sz val="16"/>
            <color indexed="81"/>
            <rFont val="HG丸ｺﾞｼｯｸM-PRO"/>
            <family val="3"/>
            <charset val="128"/>
          </rPr>
          <t xml:space="preserve">縦を掛率で計算します。
</t>
        </r>
      </text>
    </comment>
    <comment ref="N153" authorId="0" shapeId="0" xr:uid="{D5798245-DA37-4D1C-A5C1-CDABB9DA12C9}">
      <text>
        <r>
          <rPr>
            <b/>
            <sz val="16"/>
            <color indexed="81"/>
            <rFont val="HG丸ｺﾞｼｯｸM-PRO"/>
            <family val="3"/>
            <charset val="128"/>
          </rPr>
          <t xml:space="preserve">縦を掛率で計算します。
</t>
        </r>
      </text>
    </comment>
    <comment ref="R153" authorId="0" shapeId="0" xr:uid="{C562A820-D883-42B9-A3DA-6ADC69E53D04}">
      <text>
        <r>
          <rPr>
            <b/>
            <sz val="16"/>
            <color indexed="81"/>
            <rFont val="HG丸ｺﾞｼｯｸM-PRO"/>
            <family val="3"/>
            <charset val="128"/>
          </rPr>
          <t>縦を掛率で計算します。</t>
        </r>
      </text>
    </comment>
    <comment ref="V153" authorId="0" shapeId="0" xr:uid="{EECF2855-E1AF-4807-9513-4C53D876088A}">
      <text>
        <r>
          <rPr>
            <b/>
            <sz val="16"/>
            <color indexed="81"/>
            <rFont val="HG丸ｺﾞｼｯｸM-PRO"/>
            <family val="3"/>
            <charset val="128"/>
          </rPr>
          <t>縦を掛率で計算します。</t>
        </r>
      </text>
    </comment>
    <comment ref="Z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92CD3886-02C0-4BCA-BB73-CB6825CB271E}">
      <text>
        <r>
          <rPr>
            <b/>
            <sz val="16"/>
            <color indexed="81"/>
            <rFont val="HG丸ｺﾞｼｯｸM-PRO"/>
            <family val="3"/>
            <charset val="128"/>
          </rPr>
          <t xml:space="preserve">縦を掛率で計算します。
</t>
        </r>
      </text>
    </comment>
    <comment ref="N159" authorId="0" shapeId="0" xr:uid="{D1ACB7B7-F830-4283-893E-B42E6AF11A60}">
      <text>
        <r>
          <rPr>
            <b/>
            <sz val="16"/>
            <color indexed="81"/>
            <rFont val="HG丸ｺﾞｼｯｸM-PRO"/>
            <family val="3"/>
            <charset val="128"/>
          </rPr>
          <t xml:space="preserve">縦を掛率で計算します。
</t>
        </r>
      </text>
    </comment>
    <comment ref="R159" authorId="0" shapeId="0" xr:uid="{11295FB6-FD12-4B54-AB5C-25D648C073E3}">
      <text>
        <r>
          <rPr>
            <b/>
            <sz val="16"/>
            <color indexed="81"/>
            <rFont val="HG丸ｺﾞｼｯｸM-PRO"/>
            <family val="3"/>
            <charset val="128"/>
          </rPr>
          <t>縦を掛率で計算します。</t>
        </r>
      </text>
    </comment>
    <comment ref="V159" authorId="0" shapeId="0" xr:uid="{CA25EC1E-583D-4C73-ACCA-19A4290B8605}">
      <text>
        <r>
          <rPr>
            <b/>
            <sz val="16"/>
            <color indexed="81"/>
            <rFont val="HG丸ｺﾞｼｯｸM-PRO"/>
            <family val="3"/>
            <charset val="128"/>
          </rPr>
          <t>縦を掛率で計算します。</t>
        </r>
      </text>
    </comment>
    <comment ref="Z159" authorId="0" shapeId="0" xr:uid="{5F77B6AF-4DEA-4CEA-923D-BA072A5FBD98}">
      <text>
        <r>
          <rPr>
            <b/>
            <sz val="16"/>
            <color indexed="81"/>
            <rFont val="HG丸ｺﾞｼｯｸM-PRO"/>
            <family val="3"/>
            <charset val="128"/>
          </rPr>
          <t>縦を掛率で計算します。</t>
        </r>
      </text>
    </comment>
    <comment ref="S163" authorId="1" shapeId="0" xr:uid="{3F79A32B-DE6B-45A2-970D-C0E32C542CBB}">
      <text>
        <r>
          <rPr>
            <b/>
            <sz val="11"/>
            <color indexed="81"/>
            <rFont val="MS P ゴシック"/>
            <family val="3"/>
            <charset val="128"/>
          </rPr>
          <t>鷹島含む</t>
        </r>
      </text>
    </comment>
    <comment ref="S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D9CBA756-F0EF-4E9A-B769-414A55A3C3BF}">
      <text>
        <r>
          <rPr>
            <b/>
            <sz val="16"/>
            <color indexed="81"/>
            <rFont val="HG丸ｺﾞｼｯｸM-PRO"/>
            <family val="3"/>
            <charset val="128"/>
          </rPr>
          <t xml:space="preserve">縦を掛率で計算します。
</t>
        </r>
      </text>
    </comment>
    <comment ref="N168" authorId="0" shapeId="0" xr:uid="{E06D29C3-5F38-4EC9-BBA3-5E7794542483}">
      <text>
        <r>
          <rPr>
            <b/>
            <sz val="16"/>
            <color indexed="81"/>
            <rFont val="HG丸ｺﾞｼｯｸM-PRO"/>
            <family val="3"/>
            <charset val="128"/>
          </rPr>
          <t xml:space="preserve">縦を掛率で計算します。
</t>
        </r>
      </text>
    </comment>
    <comment ref="R168" authorId="0" shapeId="0" xr:uid="{3EB9829C-1A90-4535-9399-C473941152A0}">
      <text>
        <r>
          <rPr>
            <b/>
            <sz val="16"/>
            <color indexed="81"/>
            <rFont val="HG丸ｺﾞｼｯｸM-PRO"/>
            <family val="3"/>
            <charset val="128"/>
          </rPr>
          <t>縦を掛率で計算します。</t>
        </r>
      </text>
    </comment>
    <comment ref="V168" authorId="0" shapeId="0" xr:uid="{7463261A-8B20-4288-9665-32D28E7413C7}">
      <text>
        <r>
          <rPr>
            <b/>
            <sz val="16"/>
            <color indexed="81"/>
            <rFont val="HG丸ｺﾞｼｯｸM-PRO"/>
            <family val="3"/>
            <charset val="128"/>
          </rPr>
          <t>縦を掛率で計算します。</t>
        </r>
      </text>
    </comment>
    <comment ref="Z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1A8563A2-E0C6-4333-A8FD-20A1B2B6F12F}">
      <text>
        <r>
          <rPr>
            <b/>
            <sz val="16"/>
            <color indexed="81"/>
            <rFont val="HG丸ｺﾞｼｯｸM-PRO"/>
            <family val="3"/>
            <charset val="128"/>
          </rPr>
          <t xml:space="preserve">縦を掛率で計算します。
</t>
        </r>
      </text>
    </comment>
    <comment ref="N178" authorId="0" shapeId="0" xr:uid="{86C5AE4C-9F21-48D1-B59A-9E5855C3A0EC}">
      <text>
        <r>
          <rPr>
            <b/>
            <sz val="16"/>
            <color indexed="81"/>
            <rFont val="HG丸ｺﾞｼｯｸM-PRO"/>
            <family val="3"/>
            <charset val="128"/>
          </rPr>
          <t xml:space="preserve">縦を掛率で計算します。
</t>
        </r>
      </text>
    </comment>
    <comment ref="R178" authorId="0" shapeId="0" xr:uid="{8BEC1E31-5F6E-40CB-8715-B0202F813E97}">
      <text>
        <r>
          <rPr>
            <b/>
            <sz val="16"/>
            <color indexed="81"/>
            <rFont val="HG丸ｺﾞｼｯｸM-PRO"/>
            <family val="3"/>
            <charset val="128"/>
          </rPr>
          <t>縦を掛率で計算します。</t>
        </r>
      </text>
    </comment>
    <comment ref="V178" authorId="0" shapeId="0" xr:uid="{35842744-5953-4E6F-8127-FFD0315F93F8}">
      <text>
        <r>
          <rPr>
            <b/>
            <sz val="16"/>
            <color indexed="81"/>
            <rFont val="HG丸ｺﾞｼｯｸM-PRO"/>
            <family val="3"/>
            <charset val="128"/>
          </rPr>
          <t>縦を掛率で計算します。</t>
        </r>
      </text>
    </comment>
    <comment ref="Z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16357825-40E0-4165-A51A-D776EA6BA4F6}">
      <text>
        <r>
          <rPr>
            <b/>
            <sz val="16"/>
            <color indexed="81"/>
            <rFont val="HG丸ｺﾞｼｯｸM-PRO"/>
            <family val="3"/>
            <charset val="128"/>
          </rPr>
          <t xml:space="preserve">縦を掛率で計算します。
</t>
        </r>
      </text>
    </comment>
    <comment ref="N187" authorId="0" shapeId="0" xr:uid="{BC2F1F0D-0993-4FF7-B728-8BCA34AE8E2A}">
      <text>
        <r>
          <rPr>
            <b/>
            <sz val="16"/>
            <color indexed="81"/>
            <rFont val="HG丸ｺﾞｼｯｸM-PRO"/>
            <family val="3"/>
            <charset val="128"/>
          </rPr>
          <t xml:space="preserve">縦を掛率で計算します。
</t>
        </r>
      </text>
    </comment>
    <comment ref="R187" authorId="0" shapeId="0" xr:uid="{1F88CB8C-86A3-477B-86CA-F9D4CDFB2585}">
      <text>
        <r>
          <rPr>
            <b/>
            <sz val="16"/>
            <color indexed="81"/>
            <rFont val="HG丸ｺﾞｼｯｸM-PRO"/>
            <family val="3"/>
            <charset val="128"/>
          </rPr>
          <t>縦を掛率で計算します。</t>
        </r>
      </text>
    </comment>
    <comment ref="V187" authorId="0" shapeId="0" xr:uid="{9AF7620E-A7CE-4152-AC95-46CDA1CB19E5}">
      <text>
        <r>
          <rPr>
            <b/>
            <sz val="16"/>
            <color indexed="81"/>
            <rFont val="HG丸ｺﾞｼｯｸM-PRO"/>
            <family val="3"/>
            <charset val="128"/>
          </rPr>
          <t>縦を掛率で計算します。</t>
        </r>
      </text>
    </comment>
    <comment ref="Z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011612C8-3E7D-456F-A786-9645A7F5ED62}">
      <text>
        <r>
          <rPr>
            <b/>
            <sz val="16"/>
            <color indexed="81"/>
            <rFont val="HG丸ｺﾞｼｯｸM-PRO"/>
            <family val="3"/>
            <charset val="128"/>
          </rPr>
          <t xml:space="preserve">縦を掛率で計算します。
</t>
        </r>
      </text>
    </comment>
    <comment ref="N191" authorId="0" shapeId="0" xr:uid="{32EA94F5-3C40-4677-BA90-6F299DB1D756}">
      <text>
        <r>
          <rPr>
            <b/>
            <sz val="16"/>
            <color indexed="81"/>
            <rFont val="HG丸ｺﾞｼｯｸM-PRO"/>
            <family val="3"/>
            <charset val="128"/>
          </rPr>
          <t xml:space="preserve">縦を掛率で計算します。
</t>
        </r>
      </text>
    </comment>
    <comment ref="R191" authorId="0" shapeId="0" xr:uid="{9AB5C6A5-7334-4119-93AD-CE3849184247}">
      <text>
        <r>
          <rPr>
            <b/>
            <sz val="16"/>
            <color indexed="81"/>
            <rFont val="HG丸ｺﾞｼｯｸM-PRO"/>
            <family val="3"/>
            <charset val="128"/>
          </rPr>
          <t>縦を掛率で計算します。</t>
        </r>
      </text>
    </comment>
    <comment ref="V191" authorId="0" shapeId="0" xr:uid="{1E0E1ED6-2F76-46D0-9DC3-9C782515F6F9}">
      <text>
        <r>
          <rPr>
            <b/>
            <sz val="16"/>
            <color indexed="81"/>
            <rFont val="HG丸ｺﾞｼｯｸM-PRO"/>
            <family val="3"/>
            <charset val="128"/>
          </rPr>
          <t>縦を掛率で計算します。</t>
        </r>
      </text>
    </comment>
    <comment ref="Z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<sst xmlns="http://schemas.openxmlformats.org/spreadsheetml/2006/main" count="528" uniqueCount="397">
  <si>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</si>
  <si>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</si>
  <si>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</si>
  <si>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</si>
  <si>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</si>
  <si>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</si>
  <si>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</si>
  <si>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</si>
  <si>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</si>
  <si>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</si>
  <si>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</si>
  <si>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</si>
  <si>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</si>
  <si>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</si>
  <si>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</si>
  <si>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</si>
  <si>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</si>
  <si>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</si>
  <si>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</si>
  <si>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</si>
  <si>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</si>
  <si>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</si>
  <si>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</si>
  <si>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</si>
  <si>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</si>
  <si>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</si>
  <si>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</si>
  <si>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</si>
  <si>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</si>
  <si>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</si>
  <si>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</si>
  <si>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</si>
  <si>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</si>
  <si>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</si>
  <si>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</si>
  <si>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</si>
  <si>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</si>
  <si>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</si>
  <si>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</si>
  <si>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</si>
  <si>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</si>
  <si>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</si>
  <si>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</si>
  <si>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</si>
  <si>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</si>
  <si>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</si>
  <si>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</si>
  <si>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</si>
  <si>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</si>
  <si>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</si>
  <si>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</si>
  <si>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</si>
  <si>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</si>
  <si>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</si>
  <si>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</si>
  <si>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</si>
  <si>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</si>
  <si>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</si>
  <si>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</si>
  <si>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</si>
  <si>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</si>
  <si>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</si>
  <si>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</si>
  <si>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</si>
  <si>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</si>
  <si>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</si>
  <si>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</si>
  <si>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</si>
  <si>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</si>
  <si>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</si>
  <si>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</si>
  <si>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</si>
  <si>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</si>
  <si>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</si>
  <si>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</si>
  <si>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</si>
  <si>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</si>
  <si>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</si>
  <si>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</si>
  <si>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</si>
  <si>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</si>
  <si>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</si>
  <si>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</si>
  <si>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</si>
  <si>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</si>
  <si>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</si>
  <si>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</si>
  <si>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</si>
  <si>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</si>
  <si>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</si>
  <si>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</si>
  <si>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</si>
  <si>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</si>
  <si>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</si>
  <si>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</si>
  <si>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</si>
  <si>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</si>
  <si>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</si>
  <si>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</si>
  <si>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</si>
  <si>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</si>
  <si>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</si>
  <si>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</si>
  <si>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</si>
  <si>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</si>
  <si>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</si>
  <si>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</si>
  <si>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</si>
  <si>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</si>
  <si>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</si>
  <si>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</si>
  <si>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</si>
  <si>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</si>
  <si>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</si>
  <si>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</si>
  <si>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</si>
  <si>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</si>
  <si>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</si>
  <si>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</si>
  <si>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</si>
  <si>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</si>
  <si>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</si>
  <si>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</si>
  <si>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</si>
  <si>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</si>
  <si>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</si>
  <si>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</si>
  <si>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</si>
  <si>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</si>
  <si>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</si>
  <si>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</si>
  <si>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t>・請求先</t>
    <rPh sb="1" eb="3">
      <t>セイキュウ</t>
    </rPh>
    <rPh sb="3" eb="4">
      <t>サキ</t>
    </rPh>
    <phoneticPr fontId="2"/>
  </si>
  <si>
    <t>分納(諫早/佐世保)</t>
    <rPh sb="0" eb="2">
      <t>ブンノウ</t>
    </rPh>
    <rPh sb="3" eb="5">
      <t>イサハヤ</t>
    </rPh>
    <rPh sb="6" eb="9">
      <t>サセボ</t>
    </rPh>
    <phoneticPr fontId="2"/>
  </si>
  <si>
    <t>東彼杵郡</t>
    <rPh sb="0" eb="4">
      <t>ヒガシソノギグン</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</si>
  <si>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</si>
  <si>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</si>
  <si>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</si>
  <si>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</si>
  <si>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</si>
  <si>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</si>
  <si>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t>※愛野-長崎と統合202405</t>
    <rPh sb="1" eb="3">
      <t>アイノ</t>
    </rPh>
    <rPh sb="4" eb="6">
      <t>ナガサキ</t>
    </rPh>
    <rPh sb="7" eb="9">
      <t>トウゴウ</t>
    </rPh>
    <phoneticPr fontId="2"/>
  </si>
  <si>
    <t>※諌早久山-202408西諫早と統合</t>
    <rPh sb="1" eb="3">
      <t>イサハヤ</t>
    </rPh>
    <rPh sb="3" eb="5">
      <t>ヒサヤマ</t>
    </rPh>
    <rPh sb="12" eb="15">
      <t>ニシイサハヤ</t>
    </rPh>
    <rPh sb="16" eb="18">
      <t>トウゴウ</t>
    </rPh>
    <phoneticPr fontId="3"/>
  </si>
  <si>
    <t>※西彼大瀬戸-長崎と統合202408</t>
    <rPh sb="1" eb="3">
      <t>セイヒ</t>
    </rPh>
    <rPh sb="3" eb="6">
      <t>オオセト</t>
    </rPh>
    <rPh sb="7" eb="9">
      <t>ナガサキ</t>
    </rPh>
    <rPh sb="10" eb="12">
      <t>トウゴウ</t>
    </rPh>
    <phoneticPr fontId="2"/>
  </si>
  <si>
    <t>※楠泊-江迎と統合202411</t>
    <rPh sb="1" eb="2">
      <t>クス</t>
    </rPh>
    <rPh sb="2" eb="3">
      <t>トマ</t>
    </rPh>
    <rPh sb="4" eb="6">
      <t>エムカエ</t>
    </rPh>
    <rPh sb="7" eb="9">
      <t>トウゴウ</t>
    </rPh>
    <phoneticPr fontId="3"/>
  </si>
  <si>
    <t>(PS)新大工</t>
    <rPh sb="4" eb="5">
      <t>シン</t>
    </rPh>
    <rPh sb="5" eb="7">
      <t>ダイク</t>
    </rPh>
    <phoneticPr fontId="5"/>
  </si>
  <si>
    <t>(PS)西山片淵</t>
    <rPh sb="4" eb="6">
      <t>ニシヤマ</t>
    </rPh>
    <rPh sb="6" eb="8">
      <t>カタフチ</t>
    </rPh>
    <phoneticPr fontId="5"/>
  </si>
  <si>
    <t>(PS)桜馬場</t>
    <rPh sb="4" eb="5">
      <t>サクラ</t>
    </rPh>
    <rPh sb="5" eb="7">
      <t>ババ</t>
    </rPh>
    <phoneticPr fontId="5"/>
  </si>
  <si>
    <t>(PS)立山桜町</t>
    <rPh sb="4" eb="6">
      <t>タテヤマ</t>
    </rPh>
    <rPh sb="6" eb="8">
      <t>サクラマチ</t>
    </rPh>
    <phoneticPr fontId="5"/>
  </si>
  <si>
    <t>(PS)駅前</t>
    <rPh sb="4" eb="6">
      <t>エキマエ</t>
    </rPh>
    <phoneticPr fontId="5"/>
  </si>
  <si>
    <t>(PS)宝町天神</t>
    <rPh sb="4" eb="6">
      <t>タカラマチ</t>
    </rPh>
    <rPh sb="6" eb="8">
      <t>テンジン</t>
    </rPh>
    <phoneticPr fontId="5"/>
  </si>
  <si>
    <t>(PS)本河内</t>
    <rPh sb="4" eb="5">
      <t>ホン</t>
    </rPh>
    <rPh sb="5" eb="7">
      <t>カワチ</t>
    </rPh>
    <phoneticPr fontId="5"/>
  </si>
  <si>
    <t>(PS)南が丘</t>
    <rPh sb="4" eb="5">
      <t>ミナミ</t>
    </rPh>
    <rPh sb="6" eb="7">
      <t>オカ</t>
    </rPh>
    <phoneticPr fontId="5"/>
  </si>
  <si>
    <t>(PS)小島</t>
    <rPh sb="4" eb="6">
      <t>コジマ</t>
    </rPh>
    <phoneticPr fontId="5"/>
  </si>
  <si>
    <t>(PS)田上</t>
    <rPh sb="4" eb="6">
      <t>タガミ</t>
    </rPh>
    <phoneticPr fontId="5"/>
  </si>
  <si>
    <t>(PS)八幡･浜町</t>
  </si>
  <si>
    <t>(PS)大浦</t>
    <rPh sb="4" eb="6">
      <t>オオウラ</t>
    </rPh>
    <phoneticPr fontId="5"/>
  </si>
  <si>
    <t>(PS)戸町</t>
    <rPh sb="4" eb="6">
      <t>トマチ</t>
    </rPh>
    <phoneticPr fontId="4"/>
  </si>
  <si>
    <t>(PS)深堀</t>
    <rPh sb="4" eb="6">
      <t>フカホリ</t>
    </rPh>
    <phoneticPr fontId="4"/>
  </si>
  <si>
    <t>(PS)香焼</t>
    <rPh sb="4" eb="5">
      <t>カオ</t>
    </rPh>
    <rPh sb="5" eb="6">
      <t>ヤ</t>
    </rPh>
    <phoneticPr fontId="5"/>
  </si>
  <si>
    <t>(PS)蚊焼</t>
    <rPh sb="4" eb="5">
      <t>カ</t>
    </rPh>
    <rPh sb="5" eb="6">
      <t>ヤキ</t>
    </rPh>
    <phoneticPr fontId="5"/>
  </si>
  <si>
    <t>(PS)小榊</t>
    <rPh sb="4" eb="5">
      <t>コ</t>
    </rPh>
    <rPh sb="5" eb="6">
      <t>サカキ</t>
    </rPh>
    <phoneticPr fontId="5"/>
  </si>
  <si>
    <t>(PS)福田東部</t>
    <rPh sb="4" eb="6">
      <t>フクダ</t>
    </rPh>
    <rPh sb="6" eb="8">
      <t>トウブ</t>
    </rPh>
    <phoneticPr fontId="5"/>
  </si>
  <si>
    <t>(PS)稲佐</t>
    <rPh sb="4" eb="5">
      <t>イネ</t>
    </rPh>
    <rPh sb="5" eb="6">
      <t>タスク</t>
    </rPh>
    <phoneticPr fontId="5"/>
  </si>
  <si>
    <t>(PS)旭町</t>
    <rPh sb="4" eb="5">
      <t>アサヒ</t>
    </rPh>
    <rPh sb="5" eb="6">
      <t>マチ</t>
    </rPh>
    <phoneticPr fontId="5"/>
  </si>
  <si>
    <t>(PS)城栄</t>
    <rPh sb="4" eb="5">
      <t>シロ</t>
    </rPh>
    <rPh sb="5" eb="6">
      <t>エイ</t>
    </rPh>
    <phoneticPr fontId="5"/>
  </si>
  <si>
    <t>(PS)柳谷･白鳥</t>
    <rPh sb="4" eb="5">
      <t>ヤナギ</t>
    </rPh>
    <rPh sb="5" eb="6">
      <t>タニ</t>
    </rPh>
    <rPh sb="7" eb="9">
      <t>シラトリ</t>
    </rPh>
    <phoneticPr fontId="5"/>
  </si>
  <si>
    <t>(PS)大手</t>
    <rPh sb="4" eb="5">
      <t>オオ</t>
    </rPh>
    <rPh sb="5" eb="6">
      <t>テ</t>
    </rPh>
    <phoneticPr fontId="14"/>
  </si>
  <si>
    <t>(PS)川平</t>
    <rPh sb="4" eb="5">
      <t>カワ</t>
    </rPh>
    <rPh sb="5" eb="6">
      <t>ヒラ</t>
    </rPh>
    <phoneticPr fontId="5"/>
  </si>
  <si>
    <t>(PS)住吉</t>
    <rPh sb="4" eb="5">
      <t>ス</t>
    </rPh>
    <rPh sb="5" eb="6">
      <t>キチ</t>
    </rPh>
    <phoneticPr fontId="13"/>
  </si>
  <si>
    <t>(PS)道の尾・滑石</t>
    <rPh sb="4" eb="5">
      <t>ミチ</t>
    </rPh>
    <rPh sb="6" eb="7">
      <t>オ</t>
    </rPh>
    <rPh sb="8" eb="9">
      <t>ナメ</t>
    </rPh>
    <rPh sb="9" eb="10">
      <t>イシ</t>
    </rPh>
    <phoneticPr fontId="5"/>
  </si>
  <si>
    <t>(PS)滑石西部</t>
    <rPh sb="4" eb="5">
      <t>ナメ</t>
    </rPh>
    <rPh sb="5" eb="6">
      <t>イシ</t>
    </rPh>
    <rPh sb="6" eb="7">
      <t>ニシ</t>
    </rPh>
    <rPh sb="7" eb="8">
      <t>ブ</t>
    </rPh>
    <phoneticPr fontId="5"/>
  </si>
  <si>
    <t>(PS)式見</t>
    <rPh sb="4" eb="5">
      <t>シキ</t>
    </rPh>
    <rPh sb="5" eb="6">
      <t>ミ</t>
    </rPh>
    <phoneticPr fontId="5"/>
  </si>
  <si>
    <t>(PS)福田西部</t>
    <rPh sb="4" eb="6">
      <t>フクダ</t>
    </rPh>
    <rPh sb="6" eb="8">
      <t>セイブ</t>
    </rPh>
    <phoneticPr fontId="5"/>
  </si>
  <si>
    <t>(PS)村松</t>
    <rPh sb="4" eb="6">
      <t>ムラマツ</t>
    </rPh>
    <phoneticPr fontId="5"/>
  </si>
  <si>
    <t>(PS)矢上南</t>
    <rPh sb="4" eb="6">
      <t>ヤガミ</t>
    </rPh>
    <rPh sb="6" eb="7">
      <t>ミナミ</t>
    </rPh>
    <phoneticPr fontId="4"/>
  </si>
  <si>
    <t>(PS)矢上</t>
    <rPh sb="4" eb="5">
      <t>ヤ</t>
    </rPh>
    <rPh sb="5" eb="6">
      <t>ウエ</t>
    </rPh>
    <phoneticPr fontId="4"/>
  </si>
  <si>
    <t>(PS)東長崎</t>
    <rPh sb="4" eb="5">
      <t>ヒガシ</t>
    </rPh>
    <rPh sb="5" eb="7">
      <t>ナガサキ</t>
    </rPh>
    <phoneticPr fontId="4"/>
  </si>
  <si>
    <t>(PS)古賀･つつじヶ丘団地</t>
    <rPh sb="4" eb="6">
      <t>コガ</t>
    </rPh>
    <rPh sb="11" eb="14">
      <t>オカダンチ</t>
    </rPh>
    <phoneticPr fontId="4"/>
  </si>
  <si>
    <t>(PS)長与高田</t>
    <rPh sb="4" eb="6">
      <t>ナガヨ</t>
    </rPh>
    <rPh sb="6" eb="8">
      <t>コウダ</t>
    </rPh>
    <phoneticPr fontId="4"/>
  </si>
  <si>
    <t>(PS)長与南</t>
    <rPh sb="4" eb="6">
      <t>ナガヨ</t>
    </rPh>
    <rPh sb="6" eb="7">
      <t>ミナミ</t>
    </rPh>
    <phoneticPr fontId="4"/>
  </si>
  <si>
    <t>(PS)時津</t>
    <rPh sb="4" eb="6">
      <t>トキツ</t>
    </rPh>
    <phoneticPr fontId="4"/>
  </si>
  <si>
    <t>(PS)時津中央</t>
    <rPh sb="4" eb="6">
      <t>トキツ</t>
    </rPh>
    <rPh sb="6" eb="8">
      <t>チュウオウ</t>
    </rPh>
    <phoneticPr fontId="4"/>
  </si>
  <si>
    <t>Nポス</t>
    <phoneticPr fontId="2"/>
  </si>
  <si>
    <t>日野K</t>
    <rPh sb="0" eb="2">
      <t>ヒノ</t>
    </rPh>
    <phoneticPr fontId="2"/>
  </si>
  <si>
    <r>
      <t>古賀･つつじヶ丘団地</t>
    </r>
    <r>
      <rPr>
        <sz val="16"/>
        <color rgb="FF000000"/>
        <rFont val="BIZ UDゴシック"/>
        <family val="3"/>
        <charset val="128"/>
      </rPr>
      <t>AMSK</t>
    </r>
    <rPh sb="0" eb="2">
      <t>コガ</t>
    </rPh>
    <rPh sb="7" eb="10">
      <t>オカダンチ</t>
    </rPh>
    <phoneticPr fontId="4"/>
  </si>
  <si>
    <r>
      <t>新大工</t>
    </r>
    <r>
      <rPr>
        <sz val="16"/>
        <color rgb="FF000000"/>
        <rFont val="BIZ UDゴシック"/>
        <family val="3"/>
        <charset val="128"/>
      </rPr>
      <t>AMNK</t>
    </r>
    <rPh sb="0" eb="1">
      <t>シン</t>
    </rPh>
    <rPh sb="1" eb="3">
      <t>ダイク</t>
    </rPh>
    <phoneticPr fontId="3"/>
  </si>
  <si>
    <r>
      <t>西山片淵</t>
    </r>
    <r>
      <rPr>
        <sz val="16"/>
        <color rgb="FF000000"/>
        <rFont val="BIZ UDゴシック"/>
        <family val="3"/>
        <charset val="128"/>
      </rPr>
      <t>AMNSK</t>
    </r>
    <rPh sb="0" eb="2">
      <t>ニシヤマ</t>
    </rPh>
    <rPh sb="2" eb="4">
      <t>カタフチ</t>
    </rPh>
    <phoneticPr fontId="3"/>
  </si>
  <si>
    <r>
      <t>桜馬場</t>
    </r>
    <r>
      <rPr>
        <sz val="16"/>
        <color rgb="FF000000"/>
        <rFont val="BIZ UDゴシック"/>
        <family val="3"/>
        <charset val="128"/>
      </rPr>
      <t>AMNK</t>
    </r>
    <rPh sb="0" eb="1">
      <t>サクラ</t>
    </rPh>
    <rPh sb="1" eb="3">
      <t>ババ</t>
    </rPh>
    <phoneticPr fontId="3"/>
  </si>
  <si>
    <r>
      <t>立山桜町</t>
    </r>
    <r>
      <rPr>
        <sz val="16"/>
        <color rgb="FF000000"/>
        <rFont val="BIZ UDゴシック"/>
        <family val="3"/>
        <charset val="128"/>
      </rPr>
      <t>AMN</t>
    </r>
    <rPh sb="0" eb="2">
      <t>タテヤマ</t>
    </rPh>
    <rPh sb="2" eb="4">
      <t>サクラマチ</t>
    </rPh>
    <phoneticPr fontId="3"/>
  </si>
  <si>
    <r>
      <t>駅前</t>
    </r>
    <r>
      <rPr>
        <sz val="16"/>
        <color rgb="FF000000"/>
        <rFont val="BIZ UDゴシック"/>
        <family val="3"/>
        <charset val="128"/>
      </rPr>
      <t>AN</t>
    </r>
    <rPh sb="0" eb="2">
      <t>エキマエ</t>
    </rPh>
    <phoneticPr fontId="3"/>
  </si>
  <si>
    <r>
      <t>宝町天神</t>
    </r>
    <r>
      <rPr>
        <sz val="16"/>
        <color rgb="FF000000"/>
        <rFont val="BIZ UDゴシック"/>
        <family val="3"/>
        <charset val="128"/>
      </rPr>
      <t>AMNSK</t>
    </r>
    <rPh sb="0" eb="2">
      <t>タカラマチ</t>
    </rPh>
    <rPh sb="2" eb="4">
      <t>テンジン</t>
    </rPh>
    <phoneticPr fontId="3"/>
  </si>
  <si>
    <r>
      <t>本河内</t>
    </r>
    <r>
      <rPr>
        <sz val="16"/>
        <color rgb="FF000000"/>
        <rFont val="BIZ UDゴシック"/>
        <family val="3"/>
        <charset val="128"/>
      </rPr>
      <t>AMNK</t>
    </r>
    <rPh sb="0" eb="1">
      <t>ホン</t>
    </rPh>
    <rPh sb="1" eb="3">
      <t>カワチ</t>
    </rPh>
    <phoneticPr fontId="3"/>
  </si>
  <si>
    <r>
      <t>(PS)</t>
    </r>
    <r>
      <rPr>
        <sz val="20"/>
        <color rgb="FFFF0000"/>
        <rFont val="BIZ UDゴシック"/>
        <family val="3"/>
        <charset val="128"/>
      </rPr>
      <t>★</t>
    </r>
    <r>
      <rPr>
        <sz val="20"/>
        <rFont val="BIZ UDゴシック"/>
        <family val="3"/>
        <charset val="128"/>
      </rPr>
      <t>高島</t>
    </r>
    <rPh sb="5" eb="7">
      <t>タカシマ</t>
    </rPh>
    <phoneticPr fontId="5"/>
  </si>
  <si>
    <r>
      <rPr>
        <sz val="20"/>
        <color indexed="10"/>
        <rFont val="BIZ UDゴシック"/>
        <family val="3"/>
        <charset val="128"/>
      </rPr>
      <t>★</t>
    </r>
    <r>
      <rPr>
        <sz val="20"/>
        <color indexed="8"/>
        <rFont val="BIZ UDゴシック"/>
        <family val="3"/>
        <charset val="128"/>
      </rPr>
      <t>松島</t>
    </r>
    <rPh sb="1" eb="3">
      <t>マツシマ</t>
    </rPh>
    <phoneticPr fontId="2"/>
  </si>
  <si>
    <r>
      <t xml:space="preserve"> （南風崎・</t>
    </r>
    <r>
      <rPr>
        <sz val="20"/>
        <color rgb="FFFF0000"/>
        <rFont val="BIZ UDゴシック"/>
        <family val="3"/>
        <charset val="128"/>
      </rPr>
      <t>針尾</t>
    </r>
    <r>
      <rPr>
        <sz val="20"/>
        <rFont val="BIZ UDゴシック"/>
        <family val="3"/>
        <charset val="128"/>
      </rPr>
      <t>含む）</t>
    </r>
    <rPh sb="2" eb="5">
      <t>ハエノサキ</t>
    </rPh>
    <rPh sb="6" eb="8">
      <t>ハリオ</t>
    </rPh>
    <rPh sb="8" eb="9">
      <t>フク</t>
    </rPh>
    <phoneticPr fontId="2"/>
  </si>
  <si>
    <r>
      <rPr>
        <sz val="20"/>
        <color indexed="10"/>
        <rFont val="BIZ UDゴシック"/>
        <family val="3"/>
        <charset val="128"/>
      </rPr>
      <t>★</t>
    </r>
    <r>
      <rPr>
        <sz val="20"/>
        <color indexed="8"/>
        <rFont val="BIZ UDゴシック"/>
        <family val="3"/>
        <charset val="128"/>
      </rPr>
      <t>宇久</t>
    </r>
    <r>
      <rPr>
        <sz val="20"/>
        <color rgb="FF000000"/>
        <rFont val="BIZ UDゴシック"/>
        <family val="3"/>
        <charset val="128"/>
      </rPr>
      <t>Y</t>
    </r>
    <rPh sb="1" eb="3">
      <t>ウク</t>
    </rPh>
    <phoneticPr fontId="2"/>
  </si>
  <si>
    <r>
      <rPr>
        <sz val="20"/>
        <color indexed="10"/>
        <rFont val="BIZ UDゴシック"/>
        <family val="3"/>
        <charset val="128"/>
      </rPr>
      <t>★</t>
    </r>
    <r>
      <rPr>
        <sz val="20"/>
        <rFont val="BIZ UDゴシック"/>
        <family val="3"/>
        <charset val="128"/>
      </rPr>
      <t>青島</t>
    </r>
    <rPh sb="1" eb="3">
      <t>アオシマ</t>
    </rPh>
    <phoneticPr fontId="3"/>
  </si>
  <si>
    <r>
      <rPr>
        <sz val="20"/>
        <color indexed="10"/>
        <rFont val="BIZ UDゴシック"/>
        <family val="3"/>
        <charset val="128"/>
      </rPr>
      <t>★</t>
    </r>
    <r>
      <rPr>
        <sz val="20"/>
        <color indexed="8"/>
        <rFont val="BIZ UDゴシック"/>
        <family val="3"/>
        <charset val="128"/>
      </rPr>
      <t>壱岐</t>
    </r>
    <rPh sb="1" eb="3">
      <t>イキ</t>
    </rPh>
    <phoneticPr fontId="2"/>
  </si>
  <si>
    <r>
      <rPr>
        <sz val="20"/>
        <color indexed="10"/>
        <rFont val="BIZ UDゴシック"/>
        <family val="3"/>
        <charset val="128"/>
      </rPr>
      <t>★</t>
    </r>
    <r>
      <rPr>
        <sz val="20"/>
        <color indexed="8"/>
        <rFont val="BIZ UDゴシック"/>
        <family val="3"/>
        <charset val="128"/>
      </rPr>
      <t>福江</t>
    </r>
    <rPh sb="1" eb="3">
      <t>フクエ</t>
    </rPh>
    <phoneticPr fontId="2"/>
  </si>
  <si>
    <r>
      <t>西海</t>
    </r>
    <r>
      <rPr>
        <sz val="16"/>
        <color rgb="FF000000"/>
        <rFont val="BIZ UDゴシック"/>
        <family val="3"/>
        <charset val="128"/>
      </rPr>
      <t>K</t>
    </r>
    <rPh sb="0" eb="2">
      <t>サイカイ</t>
    </rPh>
    <phoneticPr fontId="2"/>
  </si>
  <si>
    <r>
      <rPr>
        <sz val="20"/>
        <color indexed="10"/>
        <rFont val="BIZ UDゴシック"/>
        <family val="3"/>
        <charset val="128"/>
      </rPr>
      <t>★</t>
    </r>
    <r>
      <rPr>
        <sz val="20"/>
        <color indexed="8"/>
        <rFont val="BIZ UDゴシック"/>
        <family val="3"/>
        <charset val="128"/>
      </rPr>
      <t>厳原</t>
    </r>
    <r>
      <rPr>
        <sz val="16"/>
        <color rgb="FF000000"/>
        <rFont val="BIZ UDゴシック"/>
        <family val="3"/>
        <charset val="128"/>
      </rPr>
      <t>AMYNSK</t>
    </r>
    <rPh sb="1" eb="3">
      <t>イズハラ</t>
    </rPh>
    <phoneticPr fontId="2"/>
  </si>
  <si>
    <r>
      <rPr>
        <sz val="20"/>
        <color indexed="10"/>
        <rFont val="BIZ UDゴシック"/>
        <family val="3"/>
        <charset val="128"/>
      </rPr>
      <t>★</t>
    </r>
    <r>
      <rPr>
        <sz val="20"/>
        <color indexed="8"/>
        <rFont val="BIZ UDゴシック"/>
        <family val="3"/>
        <charset val="128"/>
      </rPr>
      <t>北魚目</t>
    </r>
    <r>
      <rPr>
        <sz val="16"/>
        <color rgb="FF000000"/>
        <rFont val="BIZ UDゴシック"/>
        <family val="3"/>
        <charset val="128"/>
      </rPr>
      <t>AMN</t>
    </r>
    <rPh sb="1" eb="2">
      <t>キタ</t>
    </rPh>
    <rPh sb="2" eb="3">
      <t>ウオ</t>
    </rPh>
    <rPh sb="3" eb="4">
      <t>メ</t>
    </rPh>
    <phoneticPr fontId="2"/>
  </si>
  <si>
    <r>
      <rPr>
        <sz val="20"/>
        <color indexed="10"/>
        <rFont val="BIZ UDゴシック"/>
        <family val="3"/>
        <charset val="128"/>
      </rPr>
      <t>★</t>
    </r>
    <r>
      <rPr>
        <sz val="20"/>
        <color indexed="8"/>
        <rFont val="BIZ UDゴシック"/>
        <family val="3"/>
        <charset val="128"/>
      </rPr>
      <t>魚目</t>
    </r>
    <r>
      <rPr>
        <sz val="16"/>
        <color rgb="FF000000"/>
        <rFont val="BIZ UDゴシック"/>
        <family val="3"/>
        <charset val="128"/>
      </rPr>
      <t>AMYNK</t>
    </r>
    <rPh sb="1" eb="3">
      <t>ウオノメ</t>
    </rPh>
    <phoneticPr fontId="2"/>
  </si>
  <si>
    <r>
      <rPr>
        <sz val="20"/>
        <color indexed="10"/>
        <rFont val="BIZ UDゴシック"/>
        <family val="3"/>
        <charset val="128"/>
      </rPr>
      <t>★</t>
    </r>
    <r>
      <rPr>
        <sz val="20"/>
        <color indexed="8"/>
        <rFont val="BIZ UDゴシック"/>
        <family val="3"/>
        <charset val="128"/>
      </rPr>
      <t>青方</t>
    </r>
    <r>
      <rPr>
        <sz val="16"/>
        <color rgb="FF000000"/>
        <rFont val="BIZ UDゴシック"/>
        <family val="3"/>
        <charset val="128"/>
      </rPr>
      <t>AMYNK</t>
    </r>
    <rPh sb="1" eb="2">
      <t>アオ</t>
    </rPh>
    <rPh sb="2" eb="3">
      <t>カタ</t>
    </rPh>
    <phoneticPr fontId="3"/>
  </si>
  <si>
    <r>
      <rPr>
        <sz val="20"/>
        <color indexed="10"/>
        <rFont val="BIZ UDゴシック"/>
        <family val="3"/>
        <charset val="128"/>
      </rPr>
      <t>★</t>
    </r>
    <r>
      <rPr>
        <sz val="20"/>
        <color indexed="8"/>
        <rFont val="BIZ UDゴシック"/>
        <family val="3"/>
        <charset val="128"/>
      </rPr>
      <t>若松</t>
    </r>
    <r>
      <rPr>
        <sz val="16"/>
        <color rgb="FF000000"/>
        <rFont val="BIZ UDゴシック"/>
        <family val="3"/>
        <charset val="128"/>
      </rPr>
      <t>AMYNK</t>
    </r>
    <rPh sb="1" eb="3">
      <t>ワカマツ</t>
    </rPh>
    <phoneticPr fontId="3"/>
  </si>
  <si>
    <r>
      <t>八幡･浜町</t>
    </r>
    <r>
      <rPr>
        <sz val="16"/>
        <color rgb="FF000000"/>
        <rFont val="BIZ UDゴシック"/>
        <family val="3"/>
        <charset val="128"/>
      </rPr>
      <t>AMNSK</t>
    </r>
    <phoneticPr fontId="2"/>
  </si>
  <si>
    <r>
      <t>大浦</t>
    </r>
    <r>
      <rPr>
        <sz val="16"/>
        <color rgb="FF000000"/>
        <rFont val="BIZ UDゴシック"/>
        <family val="3"/>
        <charset val="128"/>
      </rPr>
      <t>ANSK</t>
    </r>
    <rPh sb="0" eb="2">
      <t>オオウラ</t>
    </rPh>
    <phoneticPr fontId="3"/>
  </si>
  <si>
    <r>
      <t>戸町(出雲含む)</t>
    </r>
    <r>
      <rPr>
        <sz val="16"/>
        <color rgb="FF000000"/>
        <rFont val="BIZ UDゴシック"/>
        <family val="3"/>
        <charset val="128"/>
      </rPr>
      <t>MK</t>
    </r>
    <rPh sb="0" eb="2">
      <t>トマチ</t>
    </rPh>
    <rPh sb="3" eb="5">
      <t>イズモ</t>
    </rPh>
    <rPh sb="5" eb="6">
      <t>フク</t>
    </rPh>
    <phoneticPr fontId="2"/>
  </si>
  <si>
    <r>
      <t>深堀</t>
    </r>
    <r>
      <rPr>
        <sz val="16"/>
        <color rgb="FF000000"/>
        <rFont val="BIZ UDゴシック"/>
        <family val="3"/>
        <charset val="128"/>
      </rPr>
      <t>M</t>
    </r>
    <rPh sb="0" eb="2">
      <t>フカホリ</t>
    </rPh>
    <phoneticPr fontId="2"/>
  </si>
  <si>
    <r>
      <t>平山</t>
    </r>
    <r>
      <rPr>
        <sz val="16"/>
        <color rgb="FF000000"/>
        <rFont val="BIZ UDゴシック"/>
        <family val="3"/>
        <charset val="128"/>
      </rPr>
      <t>M</t>
    </r>
    <rPh sb="0" eb="2">
      <t>ヒラヤマ</t>
    </rPh>
    <phoneticPr fontId="2"/>
  </si>
  <si>
    <r>
      <t>日吉</t>
    </r>
    <r>
      <rPr>
        <sz val="16"/>
        <color rgb="FF000000"/>
        <rFont val="BIZ UDゴシック"/>
        <family val="3"/>
        <charset val="128"/>
      </rPr>
      <t>AMN</t>
    </r>
    <rPh sb="0" eb="2">
      <t>ヒヨシ</t>
    </rPh>
    <phoneticPr fontId="2"/>
  </si>
  <si>
    <r>
      <t>香焼</t>
    </r>
    <r>
      <rPr>
        <sz val="16"/>
        <color rgb="FF000000"/>
        <rFont val="BIZ UDゴシック"/>
        <family val="3"/>
        <charset val="128"/>
      </rPr>
      <t>AMNK</t>
    </r>
    <rPh sb="0" eb="1">
      <t>カオ</t>
    </rPh>
    <rPh sb="1" eb="2">
      <t>ヤ</t>
    </rPh>
    <phoneticPr fontId="3"/>
  </si>
  <si>
    <r>
      <t>蚊焼</t>
    </r>
    <r>
      <rPr>
        <sz val="16"/>
        <color rgb="FF000000"/>
        <rFont val="BIZ UDゴシック"/>
        <family val="3"/>
        <charset val="128"/>
      </rPr>
      <t>AMNK</t>
    </r>
    <rPh sb="0" eb="1">
      <t>カ</t>
    </rPh>
    <rPh sb="1" eb="2">
      <t>ヤキ</t>
    </rPh>
    <phoneticPr fontId="3"/>
  </si>
  <si>
    <r>
      <t>高浜</t>
    </r>
    <r>
      <rPr>
        <sz val="16"/>
        <color rgb="FF000000"/>
        <rFont val="BIZ UDゴシック"/>
        <family val="3"/>
        <charset val="128"/>
      </rPr>
      <t>AMY</t>
    </r>
    <rPh sb="0" eb="2">
      <t>タカハマ</t>
    </rPh>
    <phoneticPr fontId="3"/>
  </si>
  <si>
    <r>
      <t>野母</t>
    </r>
    <r>
      <rPr>
        <sz val="16"/>
        <color rgb="FF000000"/>
        <rFont val="BIZ UDゴシック"/>
        <family val="3"/>
        <charset val="128"/>
      </rPr>
      <t>AMN</t>
    </r>
    <rPh sb="0" eb="1">
      <t>ノ</t>
    </rPh>
    <rPh sb="1" eb="2">
      <t>ハハ</t>
    </rPh>
    <phoneticPr fontId="3"/>
  </si>
  <si>
    <r>
      <t>脇岬</t>
    </r>
    <r>
      <rPr>
        <sz val="16"/>
        <color rgb="FF000000"/>
        <rFont val="BIZ UDゴシック"/>
        <family val="3"/>
        <charset val="128"/>
      </rPr>
      <t>AMYNK</t>
    </r>
    <rPh sb="0" eb="1">
      <t>ワキ</t>
    </rPh>
    <rPh sb="1" eb="2">
      <t>ミサキ</t>
    </rPh>
    <phoneticPr fontId="3"/>
  </si>
  <si>
    <r>
      <rPr>
        <sz val="20"/>
        <color rgb="FFFF0000"/>
        <rFont val="BIZ UDゴシック"/>
        <family val="3"/>
        <charset val="128"/>
      </rPr>
      <t>★</t>
    </r>
    <r>
      <rPr>
        <sz val="20"/>
        <color indexed="8"/>
        <rFont val="BIZ UDゴシック"/>
        <family val="3"/>
        <charset val="128"/>
      </rPr>
      <t>高島</t>
    </r>
    <r>
      <rPr>
        <sz val="16"/>
        <color rgb="FF000000"/>
        <rFont val="BIZ UDゴシック"/>
        <family val="3"/>
        <charset val="128"/>
      </rPr>
      <t>AMYN</t>
    </r>
    <rPh sb="1" eb="3">
      <t>タカシマ</t>
    </rPh>
    <phoneticPr fontId="3"/>
  </si>
  <si>
    <r>
      <t>伊王島</t>
    </r>
    <r>
      <rPr>
        <sz val="16"/>
        <color rgb="FF000000"/>
        <rFont val="BIZ UDゴシック"/>
        <family val="3"/>
        <charset val="128"/>
      </rPr>
      <t>AMYN</t>
    </r>
    <rPh sb="0" eb="3">
      <t>イオウジマ</t>
    </rPh>
    <phoneticPr fontId="3"/>
  </si>
  <si>
    <r>
      <t>小榊</t>
    </r>
    <r>
      <rPr>
        <sz val="16"/>
        <color rgb="FF000000"/>
        <rFont val="BIZ UDゴシック"/>
        <family val="3"/>
        <charset val="128"/>
      </rPr>
      <t>AMNSK</t>
    </r>
    <rPh sb="0" eb="1">
      <t>コ</t>
    </rPh>
    <rPh sb="1" eb="2">
      <t>サカキ</t>
    </rPh>
    <phoneticPr fontId="3"/>
  </si>
  <si>
    <r>
      <t>福田東部</t>
    </r>
    <r>
      <rPr>
        <sz val="16"/>
        <color rgb="FF000000"/>
        <rFont val="BIZ UDゴシック"/>
        <family val="3"/>
        <charset val="128"/>
      </rPr>
      <t>AMNK</t>
    </r>
    <rPh sb="0" eb="2">
      <t>フクダ</t>
    </rPh>
    <rPh sb="2" eb="4">
      <t>トウブ</t>
    </rPh>
    <phoneticPr fontId="3"/>
  </si>
  <si>
    <r>
      <t>稲佐</t>
    </r>
    <r>
      <rPr>
        <sz val="16"/>
        <color rgb="FF000000"/>
        <rFont val="BIZ UDゴシック"/>
        <family val="3"/>
        <charset val="128"/>
      </rPr>
      <t>AMNK</t>
    </r>
    <rPh sb="0" eb="1">
      <t>イネ</t>
    </rPh>
    <rPh sb="1" eb="2">
      <t>タスク</t>
    </rPh>
    <phoneticPr fontId="3"/>
  </si>
  <si>
    <r>
      <t>旭町</t>
    </r>
    <r>
      <rPr>
        <sz val="16"/>
        <color rgb="FF000000"/>
        <rFont val="BIZ UDゴシック"/>
        <family val="3"/>
        <charset val="128"/>
      </rPr>
      <t>AMNSK</t>
    </r>
    <rPh sb="0" eb="1">
      <t>アサヒ</t>
    </rPh>
    <rPh sb="1" eb="2">
      <t>マチ</t>
    </rPh>
    <phoneticPr fontId="3"/>
  </si>
  <si>
    <r>
      <t>城山</t>
    </r>
    <r>
      <rPr>
        <sz val="16"/>
        <color rgb="FF000000"/>
        <rFont val="BIZ UDゴシック"/>
        <family val="3"/>
        <charset val="128"/>
      </rPr>
      <t>AMNK</t>
    </r>
    <rPh sb="0" eb="1">
      <t>シロ</t>
    </rPh>
    <rPh sb="1" eb="2">
      <t>ヤマ</t>
    </rPh>
    <phoneticPr fontId="3"/>
  </si>
  <si>
    <r>
      <t>城栄</t>
    </r>
    <r>
      <rPr>
        <sz val="16"/>
        <color rgb="FF000000"/>
        <rFont val="BIZ UDゴシック"/>
        <family val="3"/>
        <charset val="128"/>
      </rPr>
      <t>AMNSK</t>
    </r>
    <rPh sb="0" eb="1">
      <t>シロ</t>
    </rPh>
    <rPh sb="1" eb="2">
      <t>エイ</t>
    </rPh>
    <phoneticPr fontId="3"/>
  </si>
  <si>
    <r>
      <t>柳谷･白鳥</t>
    </r>
    <r>
      <rPr>
        <sz val="16"/>
        <color rgb="FF000000"/>
        <rFont val="BIZ UDゴシック"/>
        <family val="3"/>
        <charset val="128"/>
      </rPr>
      <t>AMNSK</t>
    </r>
    <rPh sb="0" eb="1">
      <t>ヤナギ</t>
    </rPh>
    <rPh sb="1" eb="2">
      <t>タニ</t>
    </rPh>
    <rPh sb="3" eb="5">
      <t>シラトリ</t>
    </rPh>
    <phoneticPr fontId="3"/>
  </si>
  <si>
    <r>
      <t>浦上駅前</t>
    </r>
    <r>
      <rPr>
        <sz val="16"/>
        <color rgb="FF000000"/>
        <rFont val="BIZ UDゴシック"/>
        <family val="3"/>
        <charset val="128"/>
      </rPr>
      <t>AMNSK</t>
    </r>
    <rPh sb="0" eb="2">
      <t>ウラカミ</t>
    </rPh>
    <rPh sb="2" eb="4">
      <t>エキマエ</t>
    </rPh>
    <phoneticPr fontId="3"/>
  </si>
  <si>
    <r>
      <t>大手</t>
    </r>
    <r>
      <rPr>
        <sz val="16"/>
        <color rgb="FF000000"/>
        <rFont val="BIZ UDゴシック"/>
        <family val="3"/>
        <charset val="128"/>
      </rPr>
      <t>AMNSK</t>
    </r>
    <rPh sb="0" eb="1">
      <t>オオ</t>
    </rPh>
    <rPh sb="1" eb="2">
      <t>テ</t>
    </rPh>
    <phoneticPr fontId="14"/>
  </si>
  <si>
    <r>
      <t>川平</t>
    </r>
    <r>
      <rPr>
        <sz val="16"/>
        <color rgb="FF000000"/>
        <rFont val="BIZ UDゴシック"/>
        <family val="3"/>
        <charset val="128"/>
      </rPr>
      <t>ANK</t>
    </r>
    <rPh sb="0" eb="1">
      <t>カワ</t>
    </rPh>
    <rPh sb="1" eb="2">
      <t>ヒラ</t>
    </rPh>
    <phoneticPr fontId="3"/>
  </si>
  <si>
    <r>
      <t>道の尾・滑石</t>
    </r>
    <r>
      <rPr>
        <sz val="16"/>
        <color rgb="FF000000"/>
        <rFont val="BIZ UDゴシック"/>
        <family val="3"/>
        <charset val="128"/>
      </rPr>
      <t>AMNSK</t>
    </r>
    <rPh sb="0" eb="1">
      <t>ミチ</t>
    </rPh>
    <rPh sb="2" eb="3">
      <t>オ</t>
    </rPh>
    <rPh sb="4" eb="5">
      <t>ナメ</t>
    </rPh>
    <rPh sb="5" eb="6">
      <t>イシ</t>
    </rPh>
    <phoneticPr fontId="3"/>
  </si>
  <si>
    <r>
      <t>滑石西部</t>
    </r>
    <r>
      <rPr>
        <sz val="16"/>
        <color rgb="FF000000"/>
        <rFont val="BIZ UDゴシック"/>
        <family val="3"/>
        <charset val="128"/>
      </rPr>
      <t>MS</t>
    </r>
    <rPh sb="0" eb="1">
      <t>ナメ</t>
    </rPh>
    <rPh sb="1" eb="2">
      <t>イシ</t>
    </rPh>
    <rPh sb="2" eb="3">
      <t>ニシ</t>
    </rPh>
    <rPh sb="3" eb="4">
      <t>ブ</t>
    </rPh>
    <phoneticPr fontId="3"/>
  </si>
  <si>
    <r>
      <t>新港</t>
    </r>
    <r>
      <rPr>
        <sz val="16"/>
        <color rgb="FF000000"/>
        <rFont val="BIZ UDゴシック"/>
        <family val="3"/>
        <charset val="128"/>
      </rPr>
      <t>MSK</t>
    </r>
    <rPh sb="0" eb="1">
      <t>シン</t>
    </rPh>
    <rPh sb="1" eb="2">
      <t>ミナト</t>
    </rPh>
    <phoneticPr fontId="3"/>
  </si>
  <si>
    <r>
      <t>式見</t>
    </r>
    <r>
      <rPr>
        <sz val="16"/>
        <color rgb="FF000000"/>
        <rFont val="BIZ UDゴシック"/>
        <family val="3"/>
        <charset val="128"/>
      </rPr>
      <t>AMYNK</t>
    </r>
    <rPh sb="0" eb="1">
      <t>シキ</t>
    </rPh>
    <rPh sb="1" eb="2">
      <t>ミ</t>
    </rPh>
    <phoneticPr fontId="3"/>
  </si>
  <si>
    <r>
      <t>村松</t>
    </r>
    <r>
      <rPr>
        <sz val="16"/>
        <color rgb="FF000000"/>
        <rFont val="BIZ UDゴシック"/>
        <family val="3"/>
        <charset val="128"/>
      </rPr>
      <t>AMK</t>
    </r>
    <rPh sb="0" eb="2">
      <t>ムラマツ</t>
    </rPh>
    <phoneticPr fontId="3"/>
  </si>
  <si>
    <r>
      <t>長浦</t>
    </r>
    <r>
      <rPr>
        <sz val="16"/>
        <color rgb="FF000000"/>
        <rFont val="BIZ UDゴシック"/>
        <family val="3"/>
        <charset val="128"/>
      </rPr>
      <t>AMNK</t>
    </r>
    <rPh sb="0" eb="1">
      <t>ナガ</t>
    </rPh>
    <rPh sb="1" eb="2">
      <t>ウラ</t>
    </rPh>
    <phoneticPr fontId="3"/>
  </si>
  <si>
    <r>
      <t>黒崎･神浦</t>
    </r>
    <r>
      <rPr>
        <sz val="16"/>
        <color rgb="FF000000"/>
        <rFont val="BIZ UDゴシック"/>
        <family val="3"/>
        <charset val="128"/>
      </rPr>
      <t>AMYNK</t>
    </r>
    <rPh sb="0" eb="2">
      <t>クロサキ</t>
    </rPh>
    <rPh sb="3" eb="5">
      <t>コウノウラ</t>
    </rPh>
    <phoneticPr fontId="14"/>
  </si>
  <si>
    <r>
      <t>★</t>
    </r>
    <r>
      <rPr>
        <sz val="20"/>
        <rFont val="BIZ UDゴシック"/>
        <family val="3"/>
        <charset val="128"/>
      </rPr>
      <t>池島</t>
    </r>
    <r>
      <rPr>
        <sz val="16"/>
        <rFont val="BIZ UDゴシック"/>
        <family val="3"/>
        <charset val="128"/>
      </rPr>
      <t>MN</t>
    </r>
    <rPh sb="1" eb="3">
      <t>イケシマ</t>
    </rPh>
    <phoneticPr fontId="3"/>
  </si>
  <si>
    <r>
      <t>矢上南</t>
    </r>
    <r>
      <rPr>
        <sz val="16"/>
        <color rgb="FF000000"/>
        <rFont val="BIZ UDゴシック"/>
        <family val="3"/>
        <charset val="128"/>
      </rPr>
      <t>AMNK</t>
    </r>
    <rPh sb="0" eb="2">
      <t>ヤガミ</t>
    </rPh>
    <rPh sb="2" eb="3">
      <t>ミナミ</t>
    </rPh>
    <phoneticPr fontId="4"/>
  </si>
  <si>
    <r>
      <t>矢上</t>
    </r>
    <r>
      <rPr>
        <sz val="16"/>
        <color rgb="FF000000"/>
        <rFont val="BIZ UDゴシック"/>
        <family val="3"/>
        <charset val="128"/>
      </rPr>
      <t>AMNSK</t>
    </r>
    <rPh sb="0" eb="1">
      <t>ヤ</t>
    </rPh>
    <rPh sb="1" eb="2">
      <t>ウエ</t>
    </rPh>
    <phoneticPr fontId="4"/>
  </si>
  <si>
    <r>
      <t>東長崎</t>
    </r>
    <r>
      <rPr>
        <sz val="16"/>
        <color rgb="FF000000"/>
        <rFont val="BIZ UDゴシック"/>
        <family val="3"/>
        <charset val="128"/>
      </rPr>
      <t>AMNSK</t>
    </r>
    <rPh sb="0" eb="1">
      <t>ヒガシ</t>
    </rPh>
    <rPh sb="1" eb="3">
      <t>ナガサキ</t>
    </rPh>
    <phoneticPr fontId="4"/>
  </si>
  <si>
    <r>
      <t>長与高田</t>
    </r>
    <r>
      <rPr>
        <sz val="16"/>
        <color rgb="FF000000"/>
        <rFont val="BIZ UDゴシック"/>
        <family val="3"/>
        <charset val="128"/>
      </rPr>
      <t>ANK</t>
    </r>
    <rPh sb="0" eb="2">
      <t>ナガヨ</t>
    </rPh>
    <rPh sb="2" eb="4">
      <t>コウダ</t>
    </rPh>
    <phoneticPr fontId="2"/>
  </si>
  <si>
    <r>
      <t>長与南</t>
    </r>
    <r>
      <rPr>
        <sz val="16"/>
        <color rgb="FF000000"/>
        <rFont val="BIZ UDゴシック"/>
        <family val="3"/>
        <charset val="128"/>
      </rPr>
      <t>ANK</t>
    </r>
    <rPh sb="0" eb="2">
      <t>ナガヨ</t>
    </rPh>
    <rPh sb="2" eb="3">
      <t>ミナミ</t>
    </rPh>
    <phoneticPr fontId="2"/>
  </si>
  <si>
    <r>
      <t>時津中央</t>
    </r>
    <r>
      <rPr>
        <sz val="16"/>
        <color rgb="FF000000"/>
        <rFont val="BIZ UDゴシック"/>
        <family val="3"/>
        <charset val="128"/>
      </rPr>
      <t>AMNK</t>
    </r>
    <rPh sb="0" eb="2">
      <t>トキツ</t>
    </rPh>
    <rPh sb="2" eb="4">
      <t>チュウオウ</t>
    </rPh>
    <phoneticPr fontId="4"/>
  </si>
  <si>
    <r>
      <t>中央大浦</t>
    </r>
    <r>
      <rPr>
        <sz val="16"/>
        <color rgb="FF000000"/>
        <rFont val="BIZ UDゴシック"/>
        <family val="3"/>
        <charset val="128"/>
      </rPr>
      <t>S</t>
    </r>
    <rPh sb="0" eb="2">
      <t>チュウオウ</t>
    </rPh>
    <rPh sb="2" eb="4">
      <t>オオウラ</t>
    </rPh>
    <phoneticPr fontId="4"/>
  </si>
  <si>
    <r>
      <t>戸町</t>
    </r>
    <r>
      <rPr>
        <sz val="16"/>
        <color rgb="FF000000"/>
        <rFont val="BIZ UDゴシック"/>
        <family val="3"/>
        <charset val="128"/>
      </rPr>
      <t>S</t>
    </r>
    <rPh sb="0" eb="1">
      <t>ト</t>
    </rPh>
    <rPh sb="1" eb="2">
      <t>マチ</t>
    </rPh>
    <phoneticPr fontId="2"/>
  </si>
  <si>
    <r>
      <t>川平</t>
    </r>
    <r>
      <rPr>
        <sz val="16"/>
        <color rgb="FF000000"/>
        <rFont val="BIZ UDゴシック"/>
        <family val="3"/>
        <charset val="128"/>
      </rPr>
      <t>S</t>
    </r>
    <rPh sb="0" eb="2">
      <t>カワヒラ</t>
    </rPh>
    <phoneticPr fontId="2"/>
  </si>
  <si>
    <r>
      <t>中川</t>
    </r>
    <r>
      <rPr>
        <sz val="16"/>
        <color rgb="FF000000"/>
        <rFont val="BIZ UDゴシック"/>
        <family val="3"/>
        <charset val="128"/>
      </rPr>
      <t>K</t>
    </r>
    <rPh sb="0" eb="2">
      <t>ナカガワ</t>
    </rPh>
    <phoneticPr fontId="3"/>
  </si>
  <si>
    <r>
      <t>西山</t>
    </r>
    <r>
      <rPr>
        <b/>
        <sz val="16"/>
        <rFont val="BIZ UDゴシック"/>
        <family val="3"/>
        <charset val="128"/>
      </rPr>
      <t>K</t>
    </r>
    <rPh sb="0" eb="1">
      <t>ニシ</t>
    </rPh>
    <rPh sb="1" eb="2">
      <t>ヤマ</t>
    </rPh>
    <phoneticPr fontId="3"/>
  </si>
  <si>
    <r>
      <t>新戸町</t>
    </r>
    <r>
      <rPr>
        <sz val="16"/>
        <color rgb="FF000000"/>
        <rFont val="BIZ UDゴシック"/>
        <family val="3"/>
        <charset val="128"/>
      </rPr>
      <t>ANK</t>
    </r>
    <rPh sb="0" eb="1">
      <t>シン</t>
    </rPh>
    <rPh sb="1" eb="3">
      <t>トマチ</t>
    </rPh>
    <phoneticPr fontId="4"/>
  </si>
  <si>
    <r>
      <t>南長崎</t>
    </r>
    <r>
      <rPr>
        <sz val="16"/>
        <color rgb="FF000000"/>
        <rFont val="BIZ UDゴシック"/>
        <family val="3"/>
        <charset val="128"/>
      </rPr>
      <t>ANK</t>
    </r>
    <rPh sb="0" eb="1">
      <t>ミナミ</t>
    </rPh>
    <rPh sb="1" eb="3">
      <t>ナガサキ</t>
    </rPh>
    <phoneticPr fontId="4"/>
  </si>
  <si>
    <r>
      <t>浦上</t>
    </r>
    <r>
      <rPr>
        <sz val="16"/>
        <color rgb="FF000000"/>
        <rFont val="BIZ UDゴシック"/>
        <family val="3"/>
        <charset val="128"/>
      </rPr>
      <t>K</t>
    </r>
    <rPh sb="0" eb="2">
      <t>ウラカミ</t>
    </rPh>
    <phoneticPr fontId="3"/>
  </si>
  <si>
    <r>
      <t>住吉</t>
    </r>
    <r>
      <rPr>
        <sz val="16"/>
        <color rgb="FF000000"/>
        <rFont val="BIZ UDゴシック"/>
        <family val="3"/>
        <charset val="128"/>
      </rPr>
      <t>K</t>
    </r>
    <rPh sb="0" eb="2">
      <t>スミヨシ</t>
    </rPh>
    <phoneticPr fontId="3"/>
  </si>
  <si>
    <r>
      <t>三原･女の都</t>
    </r>
    <r>
      <rPr>
        <sz val="16"/>
        <color rgb="FF000000"/>
        <rFont val="BIZ UDゴシック"/>
        <family val="3"/>
        <charset val="128"/>
      </rPr>
      <t>K</t>
    </r>
    <rPh sb="0" eb="2">
      <t>ミハラ</t>
    </rPh>
    <rPh sb="3" eb="4">
      <t>オンナ</t>
    </rPh>
    <rPh sb="5" eb="6">
      <t>ミヤコ</t>
    </rPh>
    <phoneticPr fontId="3"/>
  </si>
  <si>
    <r>
      <t>滑石</t>
    </r>
    <r>
      <rPr>
        <sz val="16"/>
        <color rgb="FF000000"/>
        <rFont val="BIZ UDゴシック"/>
        <family val="3"/>
        <charset val="128"/>
      </rPr>
      <t>ANK</t>
    </r>
    <rPh sb="0" eb="1">
      <t>ナメ</t>
    </rPh>
    <rPh sb="1" eb="2">
      <t>イシ</t>
    </rPh>
    <phoneticPr fontId="5"/>
  </si>
  <si>
    <r>
      <t>北部</t>
    </r>
    <r>
      <rPr>
        <sz val="16"/>
        <color rgb="FF000000"/>
        <rFont val="BIZ UDゴシック"/>
        <family val="3"/>
        <charset val="128"/>
      </rPr>
      <t>AN</t>
    </r>
    <rPh sb="0" eb="2">
      <t>ホクブ</t>
    </rPh>
    <phoneticPr fontId="5"/>
  </si>
  <si>
    <r>
      <t>長与</t>
    </r>
    <r>
      <rPr>
        <sz val="16"/>
        <color rgb="FF000000"/>
        <rFont val="BIZ UDゴシック"/>
        <family val="3"/>
        <charset val="128"/>
      </rPr>
      <t>S</t>
    </r>
    <rPh sb="0" eb="2">
      <t>ナガヨ</t>
    </rPh>
    <phoneticPr fontId="2"/>
  </si>
  <si>
    <r>
      <t>長与</t>
    </r>
    <r>
      <rPr>
        <sz val="16"/>
        <color rgb="FF000000"/>
        <rFont val="BIZ UDゴシック"/>
        <family val="3"/>
        <charset val="128"/>
      </rPr>
      <t>K</t>
    </r>
    <rPh sb="0" eb="2">
      <t>ナガヨ</t>
    </rPh>
    <phoneticPr fontId="3"/>
  </si>
  <si>
    <r>
      <t>時津</t>
    </r>
    <r>
      <rPr>
        <sz val="16"/>
        <color rgb="FF000000"/>
        <rFont val="BIZ UDゴシック"/>
        <family val="3"/>
        <charset val="128"/>
      </rPr>
      <t>N</t>
    </r>
    <rPh sb="0" eb="2">
      <t>トキツ</t>
    </rPh>
    <phoneticPr fontId="2"/>
  </si>
  <si>
    <r>
      <t>大瀬戸</t>
    </r>
    <r>
      <rPr>
        <sz val="16"/>
        <rFont val="BIZ UDゴシック"/>
        <family val="3"/>
        <charset val="128"/>
      </rPr>
      <t>AMYNK</t>
    </r>
    <rPh sb="0" eb="3">
      <t>オオセト</t>
    </rPh>
    <phoneticPr fontId="3"/>
  </si>
  <si>
    <r>
      <t>西海西部</t>
    </r>
    <r>
      <rPr>
        <sz val="16"/>
        <color rgb="FF000000"/>
        <rFont val="BIZ UDゴシック"/>
        <family val="3"/>
        <charset val="128"/>
      </rPr>
      <t>AMNK</t>
    </r>
    <rPh sb="0" eb="4">
      <t>サイカイセイブ</t>
    </rPh>
    <phoneticPr fontId="2"/>
  </si>
  <si>
    <r>
      <t>琴海北部</t>
    </r>
    <r>
      <rPr>
        <sz val="16"/>
        <color rgb="FF000000"/>
        <rFont val="BIZ UDゴシック"/>
        <family val="3"/>
        <charset val="128"/>
      </rPr>
      <t>AMYNSK</t>
    </r>
    <rPh sb="0" eb="2">
      <t>キンカイ</t>
    </rPh>
    <rPh sb="2" eb="4">
      <t>ホクブ</t>
    </rPh>
    <rPh sb="4" eb="5">
      <t>カナグシ</t>
    </rPh>
    <phoneticPr fontId="3"/>
  </si>
  <si>
    <r>
      <t>北諌早</t>
    </r>
    <r>
      <rPr>
        <sz val="16"/>
        <color rgb="FF000000"/>
        <rFont val="BIZ UDゴシック"/>
        <family val="3"/>
        <charset val="128"/>
      </rPr>
      <t>M</t>
    </r>
    <rPh sb="0" eb="1">
      <t>キタ</t>
    </rPh>
    <rPh sb="1" eb="3">
      <t>イサハヤ</t>
    </rPh>
    <phoneticPr fontId="2"/>
  </si>
  <si>
    <r>
      <t>西諌早</t>
    </r>
    <r>
      <rPr>
        <sz val="16"/>
        <color rgb="FF000000"/>
        <rFont val="BIZ UDゴシック"/>
        <family val="3"/>
        <charset val="128"/>
      </rPr>
      <t>K</t>
    </r>
    <rPh sb="0" eb="1">
      <t>ニシ</t>
    </rPh>
    <rPh sb="1" eb="3">
      <t>イサハヤ</t>
    </rPh>
    <phoneticPr fontId="2"/>
  </si>
  <si>
    <r>
      <t>諌早インター</t>
    </r>
    <r>
      <rPr>
        <sz val="16"/>
        <color rgb="FF000000"/>
        <rFont val="BIZ UDゴシック"/>
        <family val="3"/>
        <charset val="128"/>
      </rPr>
      <t>K</t>
    </r>
    <rPh sb="0" eb="2">
      <t>イサハヤ</t>
    </rPh>
    <phoneticPr fontId="3"/>
  </si>
  <si>
    <r>
      <t>高来</t>
    </r>
    <r>
      <rPr>
        <sz val="16"/>
        <color rgb="FF000000"/>
        <rFont val="BIZ UDゴシック"/>
        <family val="3"/>
        <charset val="128"/>
      </rPr>
      <t>AMYNSK</t>
    </r>
    <rPh sb="0" eb="2">
      <t>タカキ</t>
    </rPh>
    <phoneticPr fontId="3"/>
  </si>
  <si>
    <r>
      <t>喜々津</t>
    </r>
    <r>
      <rPr>
        <sz val="16"/>
        <color rgb="FF000000"/>
        <rFont val="BIZ UDゴシック"/>
        <family val="3"/>
        <charset val="128"/>
      </rPr>
      <t>ANK</t>
    </r>
    <rPh sb="0" eb="3">
      <t>キキツ</t>
    </rPh>
    <phoneticPr fontId="5"/>
  </si>
  <si>
    <r>
      <t>大草</t>
    </r>
    <r>
      <rPr>
        <sz val="16"/>
        <color rgb="FF000000"/>
        <rFont val="BIZ UDゴシック"/>
        <family val="3"/>
        <charset val="128"/>
      </rPr>
      <t>AMNK</t>
    </r>
    <rPh sb="0" eb="2">
      <t>オオクサ</t>
    </rPh>
    <phoneticPr fontId="3"/>
  </si>
  <si>
    <r>
      <t>諫早西部</t>
    </r>
    <r>
      <rPr>
        <sz val="16"/>
        <rFont val="BIZ UDゴシック"/>
        <family val="3"/>
        <charset val="128"/>
      </rPr>
      <t>S</t>
    </r>
    <rPh sb="0" eb="2">
      <t>イサハヤ</t>
    </rPh>
    <rPh sb="2" eb="4">
      <t>セイブ</t>
    </rPh>
    <phoneticPr fontId="2"/>
  </si>
  <si>
    <r>
      <t>諫早駅前</t>
    </r>
    <r>
      <rPr>
        <sz val="16"/>
        <rFont val="BIZ UDゴシック"/>
        <family val="3"/>
        <charset val="128"/>
      </rPr>
      <t>AMSK</t>
    </r>
    <rPh sb="0" eb="2">
      <t>イサハヤ</t>
    </rPh>
    <rPh sb="2" eb="4">
      <t>エキマエ</t>
    </rPh>
    <phoneticPr fontId="3"/>
  </si>
  <si>
    <r>
      <t>諫早北</t>
    </r>
    <r>
      <rPr>
        <sz val="16"/>
        <rFont val="BIZ UDゴシック"/>
        <family val="3"/>
        <charset val="128"/>
      </rPr>
      <t>AMK</t>
    </r>
    <rPh sb="0" eb="2">
      <t>イサハヤ</t>
    </rPh>
    <rPh sb="2" eb="3">
      <t>キタ</t>
    </rPh>
    <phoneticPr fontId="3"/>
  </si>
  <si>
    <r>
      <t>本諌早</t>
    </r>
    <r>
      <rPr>
        <sz val="16"/>
        <rFont val="BIZ UDゴシック"/>
        <family val="3"/>
        <charset val="128"/>
      </rPr>
      <t>MK</t>
    </r>
    <rPh sb="0" eb="1">
      <t>ホン</t>
    </rPh>
    <rPh sb="1" eb="3">
      <t>イサハヤ</t>
    </rPh>
    <phoneticPr fontId="3"/>
  </si>
  <si>
    <r>
      <t>諫早南</t>
    </r>
    <r>
      <rPr>
        <sz val="16"/>
        <rFont val="BIZ UDゴシック"/>
        <family val="3"/>
        <charset val="128"/>
      </rPr>
      <t>MSK</t>
    </r>
    <rPh sb="0" eb="2">
      <t>イサハヤ</t>
    </rPh>
    <rPh sb="2" eb="3">
      <t>ミナミ</t>
    </rPh>
    <phoneticPr fontId="3"/>
  </si>
  <si>
    <r>
      <t>西諌早</t>
    </r>
    <r>
      <rPr>
        <sz val="16"/>
        <rFont val="BIZ UDゴシック"/>
        <family val="3"/>
        <charset val="128"/>
      </rPr>
      <t>K</t>
    </r>
    <rPh sb="0" eb="1">
      <t>ニシ</t>
    </rPh>
    <rPh sb="1" eb="3">
      <t>イサハヤ</t>
    </rPh>
    <phoneticPr fontId="3"/>
  </si>
  <si>
    <r>
      <t>飯盛</t>
    </r>
    <r>
      <rPr>
        <sz val="16"/>
        <rFont val="BIZ UDゴシック"/>
        <family val="3"/>
        <charset val="128"/>
      </rPr>
      <t>AMK</t>
    </r>
    <rPh sb="0" eb="2">
      <t>イイモリ</t>
    </rPh>
    <phoneticPr fontId="3"/>
  </si>
  <si>
    <r>
      <t>島原松尾</t>
    </r>
    <r>
      <rPr>
        <sz val="16"/>
        <color rgb="FF000000"/>
        <rFont val="BIZ UDゴシック"/>
        <family val="3"/>
        <charset val="128"/>
      </rPr>
      <t>AMYNK</t>
    </r>
    <rPh sb="0" eb="2">
      <t>シマバラ</t>
    </rPh>
    <rPh sb="2" eb="4">
      <t>マツオ</t>
    </rPh>
    <phoneticPr fontId="3"/>
  </si>
  <si>
    <r>
      <t>大三東</t>
    </r>
    <r>
      <rPr>
        <sz val="16"/>
        <color rgb="FF000000"/>
        <rFont val="BIZ UDゴシック"/>
        <family val="3"/>
        <charset val="128"/>
      </rPr>
      <t>AMYNK</t>
    </r>
    <rPh sb="0" eb="3">
      <t>ｵｵﾐｻｷ</t>
    </rPh>
    <phoneticPr fontId="3" type="halfwidthKatakana" alignment="distributed"/>
  </si>
  <si>
    <r>
      <t>島原北部</t>
    </r>
    <r>
      <rPr>
        <sz val="16"/>
        <rFont val="BIZ UDゴシック"/>
        <family val="3"/>
        <charset val="128"/>
      </rPr>
      <t>S</t>
    </r>
    <rPh sb="0" eb="1">
      <t>シマ</t>
    </rPh>
    <rPh sb="1" eb="2">
      <t>ハラ</t>
    </rPh>
    <rPh sb="2" eb="4">
      <t>ホクブ</t>
    </rPh>
    <phoneticPr fontId="2"/>
  </si>
  <si>
    <r>
      <t>島原南部</t>
    </r>
    <r>
      <rPr>
        <sz val="16"/>
        <rFont val="BIZ UDゴシック"/>
        <family val="3"/>
        <charset val="128"/>
      </rPr>
      <t>S</t>
    </r>
    <rPh sb="0" eb="1">
      <t>シマ</t>
    </rPh>
    <rPh sb="1" eb="2">
      <t>ハラ</t>
    </rPh>
    <rPh sb="2" eb="4">
      <t>ナンブ</t>
    </rPh>
    <phoneticPr fontId="2"/>
  </si>
  <si>
    <r>
      <t>島原北部</t>
    </r>
    <r>
      <rPr>
        <sz val="16"/>
        <rFont val="BIZ UDゴシック"/>
        <family val="3"/>
        <charset val="128"/>
      </rPr>
      <t>K</t>
    </r>
    <rPh sb="0" eb="2">
      <t>シマバラ</t>
    </rPh>
    <rPh sb="2" eb="4">
      <t>ホクブ</t>
    </rPh>
    <phoneticPr fontId="3"/>
  </si>
  <si>
    <r>
      <t>島原南部</t>
    </r>
    <r>
      <rPr>
        <sz val="16"/>
        <rFont val="BIZ UDゴシック"/>
        <family val="3"/>
        <charset val="128"/>
      </rPr>
      <t>K</t>
    </r>
    <rPh sb="0" eb="1">
      <t>シマ</t>
    </rPh>
    <rPh sb="1" eb="2">
      <t>ハラ</t>
    </rPh>
    <rPh sb="2" eb="4">
      <t>ナンブ</t>
    </rPh>
    <phoneticPr fontId="3"/>
  </si>
  <si>
    <r>
      <t>多比良</t>
    </r>
    <r>
      <rPr>
        <sz val="16"/>
        <color rgb="FF000000"/>
        <rFont val="BIZ UDゴシック"/>
        <family val="3"/>
        <charset val="128"/>
      </rPr>
      <t>AMNYK</t>
    </r>
    <rPh sb="0" eb="1">
      <t>タ</t>
    </rPh>
    <rPh sb="1" eb="2">
      <t>ヒ</t>
    </rPh>
    <rPh sb="2" eb="3">
      <t>リョウ</t>
    </rPh>
    <phoneticPr fontId="3"/>
  </si>
  <si>
    <r>
      <t>神代</t>
    </r>
    <r>
      <rPr>
        <sz val="16"/>
        <color rgb="FF000000"/>
        <rFont val="BIZ UDゴシック"/>
        <family val="3"/>
        <charset val="128"/>
      </rPr>
      <t>AMYNK</t>
    </r>
    <rPh sb="0" eb="2">
      <t>カミヨ</t>
    </rPh>
    <phoneticPr fontId="3"/>
  </si>
  <si>
    <r>
      <t>西郷</t>
    </r>
    <r>
      <rPr>
        <sz val="16"/>
        <color rgb="FF000000"/>
        <rFont val="BIZ UDゴシック"/>
        <family val="3"/>
        <charset val="128"/>
      </rPr>
      <t>AMYNK</t>
    </r>
    <rPh sb="0" eb="2">
      <t>サイゴウ</t>
    </rPh>
    <phoneticPr fontId="3"/>
  </si>
  <si>
    <r>
      <t>吾妻</t>
    </r>
    <r>
      <rPr>
        <sz val="16"/>
        <color rgb="FF000000"/>
        <rFont val="BIZ UDゴシック"/>
        <family val="3"/>
        <charset val="128"/>
      </rPr>
      <t>AMYNK</t>
    </r>
    <rPh sb="0" eb="1">
      <t>ゴ</t>
    </rPh>
    <rPh sb="1" eb="2">
      <t>ツマ</t>
    </rPh>
    <phoneticPr fontId="3"/>
  </si>
  <si>
    <r>
      <t>愛野</t>
    </r>
    <r>
      <rPr>
        <sz val="16"/>
        <color rgb="FF000000"/>
        <rFont val="BIZ UDゴシック"/>
        <family val="3"/>
        <charset val="128"/>
      </rPr>
      <t>AMNYSK</t>
    </r>
    <rPh sb="0" eb="2">
      <t>アイノ</t>
    </rPh>
    <phoneticPr fontId="3"/>
  </si>
  <si>
    <r>
      <t>千々石</t>
    </r>
    <r>
      <rPr>
        <sz val="16"/>
        <color rgb="FF000000"/>
        <rFont val="BIZ UDゴシック"/>
        <family val="3"/>
        <charset val="128"/>
      </rPr>
      <t>AMYNSK</t>
    </r>
    <rPh sb="0" eb="1">
      <t>セン</t>
    </rPh>
    <rPh sb="2" eb="3">
      <t>イシ</t>
    </rPh>
    <phoneticPr fontId="3"/>
  </si>
  <si>
    <r>
      <t>小浜</t>
    </r>
    <r>
      <rPr>
        <sz val="16"/>
        <color rgb="FF000000"/>
        <rFont val="BIZ UDゴシック"/>
        <family val="3"/>
        <charset val="128"/>
      </rPr>
      <t>AMYNK</t>
    </r>
    <rPh sb="0" eb="2">
      <t>オバマ</t>
    </rPh>
    <phoneticPr fontId="3"/>
  </si>
  <si>
    <r>
      <t>雲仙</t>
    </r>
    <r>
      <rPr>
        <sz val="16"/>
        <color rgb="FF000000"/>
        <rFont val="BIZ UDゴシック"/>
        <family val="3"/>
        <charset val="128"/>
      </rPr>
      <t>AMNK</t>
    </r>
    <rPh sb="0" eb="2">
      <t>ウンゼン</t>
    </rPh>
    <phoneticPr fontId="3"/>
  </si>
  <si>
    <r>
      <t>北串山</t>
    </r>
    <r>
      <rPr>
        <sz val="16"/>
        <color rgb="FF000000"/>
        <rFont val="BIZ UDゴシック"/>
        <family val="3"/>
        <charset val="128"/>
      </rPr>
      <t>AM</t>
    </r>
    <rPh sb="0" eb="1">
      <t>キタ</t>
    </rPh>
    <rPh sb="1" eb="2">
      <t>クシ</t>
    </rPh>
    <rPh sb="2" eb="3">
      <t>ヤマ</t>
    </rPh>
    <phoneticPr fontId="3"/>
  </si>
  <si>
    <r>
      <t>南串山</t>
    </r>
    <r>
      <rPr>
        <sz val="16"/>
        <color rgb="FF000000"/>
        <rFont val="BIZ UDゴシック"/>
        <family val="3"/>
        <charset val="128"/>
      </rPr>
      <t>AMNSK</t>
    </r>
    <rPh sb="0" eb="3">
      <t>ミナミクシヤマ</t>
    </rPh>
    <phoneticPr fontId="3"/>
  </si>
  <si>
    <r>
      <t>加津佐</t>
    </r>
    <r>
      <rPr>
        <sz val="16"/>
        <color rgb="FF000000"/>
        <rFont val="BIZ UDゴシック"/>
        <family val="3"/>
        <charset val="128"/>
      </rPr>
      <t>A</t>
    </r>
    <rPh sb="0" eb="1">
      <t>カ</t>
    </rPh>
    <rPh sb="1" eb="2">
      <t>ツ</t>
    </rPh>
    <rPh sb="2" eb="3">
      <t>サ</t>
    </rPh>
    <phoneticPr fontId="2"/>
  </si>
  <si>
    <r>
      <t>布津</t>
    </r>
    <r>
      <rPr>
        <sz val="16"/>
        <color rgb="FF000000"/>
        <rFont val="BIZ UDゴシック"/>
        <family val="3"/>
        <charset val="128"/>
      </rPr>
      <t>AMYK</t>
    </r>
    <rPh sb="0" eb="2">
      <t>フツ</t>
    </rPh>
    <phoneticPr fontId="3"/>
  </si>
  <si>
    <r>
      <t>深江</t>
    </r>
    <r>
      <rPr>
        <sz val="16"/>
        <color rgb="FF000000"/>
        <rFont val="BIZ UDゴシック"/>
        <family val="3"/>
        <charset val="128"/>
      </rPr>
      <t>AMYK</t>
    </r>
    <rPh sb="0" eb="2">
      <t>フカエ</t>
    </rPh>
    <phoneticPr fontId="3"/>
  </si>
  <si>
    <r>
      <t>口加</t>
    </r>
    <r>
      <rPr>
        <sz val="16"/>
        <rFont val="BIZ UDゴシック"/>
        <family val="3"/>
        <charset val="128"/>
      </rPr>
      <t>MSK</t>
    </r>
    <rPh sb="0" eb="1">
      <t>クチ</t>
    </rPh>
    <rPh sb="1" eb="2">
      <t>カ</t>
    </rPh>
    <phoneticPr fontId="3"/>
  </si>
  <si>
    <r>
      <t>有家</t>
    </r>
    <r>
      <rPr>
        <sz val="16"/>
        <rFont val="BIZ UDゴシック"/>
        <family val="3"/>
        <charset val="128"/>
      </rPr>
      <t>K</t>
    </r>
    <rPh sb="0" eb="2">
      <t>アリエ</t>
    </rPh>
    <phoneticPr fontId="3"/>
  </si>
  <si>
    <r>
      <t>深江布津</t>
    </r>
    <r>
      <rPr>
        <sz val="16"/>
        <rFont val="BIZ UDゴシック"/>
        <family val="3"/>
        <charset val="128"/>
      </rPr>
      <t>A</t>
    </r>
    <rPh sb="0" eb="2">
      <t>フカエ</t>
    </rPh>
    <rPh sb="2" eb="4">
      <t>フツ</t>
    </rPh>
    <phoneticPr fontId="2"/>
  </si>
  <si>
    <r>
      <t>大村</t>
    </r>
    <r>
      <rPr>
        <sz val="16"/>
        <color rgb="FF000000"/>
        <rFont val="BIZ UDゴシック"/>
        <family val="3"/>
        <charset val="128"/>
      </rPr>
      <t>MS</t>
    </r>
    <rPh sb="0" eb="2">
      <t>オオムラ</t>
    </rPh>
    <phoneticPr fontId="2"/>
  </si>
  <si>
    <r>
      <t>大村東</t>
    </r>
    <r>
      <rPr>
        <sz val="16"/>
        <color rgb="FF000000"/>
        <rFont val="BIZ UDゴシック"/>
        <family val="3"/>
        <charset val="128"/>
      </rPr>
      <t>MS</t>
    </r>
    <rPh sb="0" eb="2">
      <t>オオムラ</t>
    </rPh>
    <rPh sb="2" eb="3">
      <t>ヒガシ</t>
    </rPh>
    <phoneticPr fontId="2"/>
  </si>
  <si>
    <r>
      <t>福重</t>
    </r>
    <r>
      <rPr>
        <sz val="16"/>
        <color rgb="FF000000"/>
        <rFont val="BIZ UDゴシック"/>
        <family val="3"/>
        <charset val="128"/>
      </rPr>
      <t>AMNK</t>
    </r>
    <rPh sb="0" eb="2">
      <t>フクシゲ</t>
    </rPh>
    <phoneticPr fontId="3"/>
  </si>
  <si>
    <r>
      <t>松原</t>
    </r>
    <r>
      <rPr>
        <sz val="16"/>
        <color rgb="FF000000"/>
        <rFont val="BIZ UDゴシック"/>
        <family val="3"/>
        <charset val="128"/>
      </rPr>
      <t>AMNSK</t>
    </r>
    <rPh sb="0" eb="2">
      <t>マツバラ</t>
    </rPh>
    <phoneticPr fontId="3"/>
  </si>
  <si>
    <r>
      <t>竹松</t>
    </r>
    <r>
      <rPr>
        <sz val="16"/>
        <rFont val="BIZ UDゴシック"/>
        <family val="3"/>
        <charset val="128"/>
      </rPr>
      <t>S</t>
    </r>
    <rPh sb="0" eb="2">
      <t>タケマツ</t>
    </rPh>
    <phoneticPr fontId="2"/>
  </si>
  <si>
    <r>
      <t>大村東</t>
    </r>
    <r>
      <rPr>
        <sz val="16"/>
        <rFont val="BIZ UDゴシック"/>
        <family val="3"/>
        <charset val="128"/>
      </rPr>
      <t>AK</t>
    </r>
    <rPh sb="0" eb="2">
      <t>オオムラ</t>
    </rPh>
    <rPh sb="2" eb="3">
      <t>ヒガシ</t>
    </rPh>
    <phoneticPr fontId="2"/>
  </si>
  <si>
    <r>
      <t>東彼杵</t>
    </r>
    <r>
      <rPr>
        <sz val="16"/>
        <color rgb="FF000000"/>
        <rFont val="BIZ UDゴシック"/>
        <family val="3"/>
        <charset val="128"/>
      </rPr>
      <t>AMNK</t>
    </r>
    <rPh sb="0" eb="1">
      <t>ヒガシ</t>
    </rPh>
    <rPh sb="1" eb="3">
      <t>ソノギ</t>
    </rPh>
    <phoneticPr fontId="3"/>
  </si>
  <si>
    <r>
      <t>川棚</t>
    </r>
    <r>
      <rPr>
        <sz val="16"/>
        <color rgb="FF000000"/>
        <rFont val="BIZ UDゴシック"/>
        <family val="3"/>
        <charset val="128"/>
      </rPr>
      <t>AMSK</t>
    </r>
    <rPh sb="0" eb="2">
      <t>カワタナ</t>
    </rPh>
    <phoneticPr fontId="3"/>
  </si>
  <si>
    <r>
      <t>波佐見</t>
    </r>
    <r>
      <rPr>
        <sz val="16"/>
        <color rgb="FF000000"/>
        <rFont val="BIZ UDゴシック"/>
        <family val="3"/>
        <charset val="128"/>
      </rPr>
      <t>AMNSK</t>
    </r>
    <rPh sb="0" eb="3">
      <t>ハサミ</t>
    </rPh>
    <phoneticPr fontId="3"/>
  </si>
  <si>
    <r>
      <t>早岐</t>
    </r>
    <r>
      <rPr>
        <sz val="16"/>
        <color rgb="FF000000"/>
        <rFont val="BIZ UDゴシック"/>
        <family val="3"/>
        <charset val="128"/>
      </rPr>
      <t>AMNSK</t>
    </r>
    <rPh sb="0" eb="2">
      <t>ハイキ</t>
    </rPh>
    <phoneticPr fontId="2"/>
  </si>
  <si>
    <r>
      <t>日宇･天神</t>
    </r>
    <r>
      <rPr>
        <sz val="16"/>
        <color rgb="FF000000"/>
        <rFont val="BIZ UDゴシック"/>
        <family val="3"/>
        <charset val="128"/>
      </rPr>
      <t>MSK</t>
    </r>
    <rPh sb="0" eb="2">
      <t>ヒウ</t>
    </rPh>
    <rPh sb="3" eb="5">
      <t>テンジン</t>
    </rPh>
    <phoneticPr fontId="3"/>
  </si>
  <si>
    <r>
      <t>西部</t>
    </r>
    <r>
      <rPr>
        <sz val="16"/>
        <color rgb="FF000000"/>
        <rFont val="BIZ UDゴシック"/>
        <family val="3"/>
        <charset val="128"/>
      </rPr>
      <t>AN</t>
    </r>
    <rPh sb="0" eb="2">
      <t>セイブ</t>
    </rPh>
    <phoneticPr fontId="3"/>
  </si>
  <si>
    <r>
      <t>中里皆瀬</t>
    </r>
    <r>
      <rPr>
        <sz val="16"/>
        <color rgb="FF000000"/>
        <rFont val="BIZ UDゴシック"/>
        <family val="3"/>
        <charset val="128"/>
      </rPr>
      <t>K</t>
    </r>
    <rPh sb="0" eb="2">
      <t>ナカザト</t>
    </rPh>
    <rPh sb="2" eb="4">
      <t>ミナセ</t>
    </rPh>
    <phoneticPr fontId="3"/>
  </si>
  <si>
    <r>
      <t>三川内</t>
    </r>
    <r>
      <rPr>
        <sz val="16"/>
        <color rgb="FF000000"/>
        <rFont val="BIZ UDゴシック"/>
        <family val="3"/>
        <charset val="128"/>
      </rPr>
      <t>AMYNK</t>
    </r>
    <rPh sb="0" eb="3">
      <t>ミカワチ</t>
    </rPh>
    <phoneticPr fontId="2"/>
  </si>
  <si>
    <r>
      <t>吉井世知原</t>
    </r>
    <r>
      <rPr>
        <sz val="16"/>
        <color rgb="FF000000"/>
        <rFont val="BIZ UDゴシック"/>
        <family val="3"/>
        <charset val="128"/>
      </rPr>
      <t>AMNSK</t>
    </r>
    <rPh sb="0" eb="1">
      <t>キチ</t>
    </rPh>
    <rPh sb="1" eb="2">
      <t>イ</t>
    </rPh>
    <rPh sb="2" eb="5">
      <t>セチバル</t>
    </rPh>
    <phoneticPr fontId="3"/>
  </si>
  <si>
    <r>
      <t>江迎･鹿町</t>
    </r>
    <r>
      <rPr>
        <sz val="16"/>
        <color rgb="FF000000"/>
        <rFont val="BIZ UDゴシック"/>
        <family val="3"/>
        <charset val="128"/>
      </rPr>
      <t>AMNK</t>
    </r>
    <rPh sb="0" eb="2">
      <t>エムカエ</t>
    </rPh>
    <rPh sb="3" eb="5">
      <t>シカマチ</t>
    </rPh>
    <phoneticPr fontId="2"/>
  </si>
  <si>
    <r>
      <t>天神･日宇</t>
    </r>
    <r>
      <rPr>
        <sz val="16"/>
        <rFont val="BIZ UDゴシック"/>
        <family val="3"/>
        <charset val="128"/>
      </rPr>
      <t>S</t>
    </r>
    <rPh sb="0" eb="2">
      <t>テンジン</t>
    </rPh>
    <rPh sb="3" eb="5">
      <t>ヒウ</t>
    </rPh>
    <phoneticPr fontId="2"/>
  </si>
  <si>
    <r>
      <t>大宮･中央</t>
    </r>
    <r>
      <rPr>
        <sz val="16"/>
        <rFont val="BIZ UDゴシック"/>
        <family val="3"/>
        <charset val="128"/>
      </rPr>
      <t>S</t>
    </r>
    <rPh sb="0" eb="2">
      <t>オオミヤ</t>
    </rPh>
    <phoneticPr fontId="2"/>
  </si>
  <si>
    <r>
      <t>俵町</t>
    </r>
    <r>
      <rPr>
        <sz val="16"/>
        <rFont val="BIZ UDゴシック"/>
        <family val="3"/>
        <charset val="128"/>
      </rPr>
      <t>S</t>
    </r>
    <rPh sb="0" eb="2">
      <t>タワラマチ</t>
    </rPh>
    <phoneticPr fontId="2"/>
  </si>
  <si>
    <r>
      <t>大野</t>
    </r>
    <r>
      <rPr>
        <sz val="16"/>
        <rFont val="BIZ UDゴシック"/>
        <family val="3"/>
        <charset val="128"/>
      </rPr>
      <t>S</t>
    </r>
    <rPh sb="0" eb="2">
      <t>オオノ</t>
    </rPh>
    <phoneticPr fontId="2"/>
  </si>
  <si>
    <r>
      <t>日宇黒髪</t>
    </r>
    <r>
      <rPr>
        <sz val="16"/>
        <rFont val="BIZ UDゴシック"/>
        <family val="3"/>
        <charset val="128"/>
      </rPr>
      <t>K</t>
    </r>
    <rPh sb="0" eb="2">
      <t>ヒウ</t>
    </rPh>
    <rPh sb="2" eb="4">
      <t>クロカミ</t>
    </rPh>
    <phoneticPr fontId="3"/>
  </si>
  <si>
    <r>
      <t>天神</t>
    </r>
    <r>
      <rPr>
        <sz val="16"/>
        <rFont val="BIZ UDゴシック"/>
        <family val="3"/>
        <charset val="128"/>
      </rPr>
      <t>AN</t>
    </r>
    <rPh sb="0" eb="2">
      <t>テンジン</t>
    </rPh>
    <phoneticPr fontId="2"/>
  </si>
  <si>
    <r>
      <t>大宮汐見</t>
    </r>
    <r>
      <rPr>
        <sz val="16"/>
        <rFont val="BIZ UDゴシック"/>
        <family val="3"/>
        <charset val="128"/>
      </rPr>
      <t>AN</t>
    </r>
    <rPh sb="0" eb="2">
      <t>オオミヤ</t>
    </rPh>
    <rPh sb="2" eb="4">
      <t>シオミ</t>
    </rPh>
    <phoneticPr fontId="2"/>
  </si>
  <si>
    <r>
      <t>中央</t>
    </r>
    <r>
      <rPr>
        <sz val="16"/>
        <rFont val="BIZ UDゴシック"/>
        <family val="3"/>
        <charset val="128"/>
      </rPr>
      <t>K</t>
    </r>
    <rPh sb="0" eb="2">
      <t>チュウオウ</t>
    </rPh>
    <phoneticPr fontId="2"/>
  </si>
  <si>
    <r>
      <t>御船福田</t>
    </r>
    <r>
      <rPr>
        <sz val="16"/>
        <rFont val="BIZ UDゴシック"/>
        <family val="3"/>
        <charset val="128"/>
      </rPr>
      <t>K</t>
    </r>
    <rPh sb="0" eb="2">
      <t>オフネ</t>
    </rPh>
    <rPh sb="2" eb="4">
      <t>フクダ</t>
    </rPh>
    <phoneticPr fontId="2"/>
  </si>
  <si>
    <r>
      <t>早岐南</t>
    </r>
    <r>
      <rPr>
        <sz val="16"/>
        <rFont val="BIZ UDゴシック"/>
        <family val="3"/>
        <charset val="128"/>
      </rPr>
      <t>AMYSK</t>
    </r>
    <rPh sb="0" eb="2">
      <t>ハイキ</t>
    </rPh>
    <rPh sb="2" eb="3">
      <t>ミナミ</t>
    </rPh>
    <phoneticPr fontId="2"/>
  </si>
  <si>
    <r>
      <t>早岐･大塔</t>
    </r>
    <r>
      <rPr>
        <sz val="16"/>
        <rFont val="BIZ UDゴシック"/>
        <family val="3"/>
        <charset val="128"/>
      </rPr>
      <t>AMYSK</t>
    </r>
    <rPh sb="0" eb="2">
      <t>ハイキ</t>
    </rPh>
    <rPh sb="3" eb="5">
      <t>ダイトウ</t>
    </rPh>
    <phoneticPr fontId="2"/>
  </si>
  <si>
    <r>
      <t>黒髪･日宇</t>
    </r>
    <r>
      <rPr>
        <sz val="16"/>
        <rFont val="BIZ UDゴシック"/>
        <family val="3"/>
        <charset val="128"/>
      </rPr>
      <t>AMK</t>
    </r>
    <rPh sb="0" eb="2">
      <t>クロカミ</t>
    </rPh>
    <rPh sb="3" eb="5">
      <t>ヒウ</t>
    </rPh>
    <phoneticPr fontId="3"/>
  </si>
  <si>
    <r>
      <t>中央</t>
    </r>
    <r>
      <rPr>
        <sz val="16"/>
        <rFont val="BIZ UDゴシック"/>
        <family val="3"/>
        <charset val="128"/>
      </rPr>
      <t>A</t>
    </r>
    <rPh sb="0" eb="2">
      <t>チュウオウ</t>
    </rPh>
    <phoneticPr fontId="3"/>
  </si>
  <si>
    <r>
      <t>高梨</t>
    </r>
    <r>
      <rPr>
        <sz val="16"/>
        <rFont val="BIZ UDゴシック"/>
        <family val="3"/>
        <charset val="128"/>
      </rPr>
      <t>AK</t>
    </r>
    <rPh sb="0" eb="2">
      <t>タカナシ</t>
    </rPh>
    <phoneticPr fontId="3"/>
  </si>
  <si>
    <r>
      <t>西部</t>
    </r>
    <r>
      <rPr>
        <sz val="16"/>
        <rFont val="BIZ UDゴシック"/>
        <family val="3"/>
        <charset val="128"/>
      </rPr>
      <t>A</t>
    </r>
    <rPh sb="0" eb="2">
      <t>セイブ</t>
    </rPh>
    <phoneticPr fontId="3"/>
  </si>
  <si>
    <r>
      <t>日野</t>
    </r>
    <r>
      <rPr>
        <sz val="16"/>
        <rFont val="BIZ UDゴシック"/>
        <family val="3"/>
        <charset val="128"/>
      </rPr>
      <t>AMS</t>
    </r>
    <rPh sb="0" eb="1">
      <t>ヒ</t>
    </rPh>
    <rPh sb="1" eb="2">
      <t>ノ</t>
    </rPh>
    <phoneticPr fontId="3"/>
  </si>
  <si>
    <r>
      <t>俵町</t>
    </r>
    <r>
      <rPr>
        <sz val="16"/>
        <rFont val="BIZ UDゴシック"/>
        <family val="3"/>
        <charset val="128"/>
      </rPr>
      <t>AK</t>
    </r>
    <rPh sb="0" eb="2">
      <t>タワラマチ</t>
    </rPh>
    <phoneticPr fontId="3"/>
  </si>
  <si>
    <r>
      <t>大野</t>
    </r>
    <r>
      <rPr>
        <sz val="16"/>
        <rFont val="BIZ UDゴシック"/>
        <family val="3"/>
        <charset val="128"/>
      </rPr>
      <t>AK</t>
    </r>
    <rPh sb="0" eb="2">
      <t>オオノ</t>
    </rPh>
    <phoneticPr fontId="3"/>
  </si>
  <si>
    <r>
      <t>大野東</t>
    </r>
    <r>
      <rPr>
        <sz val="16"/>
        <rFont val="BIZ UDゴシック"/>
        <family val="3"/>
        <charset val="128"/>
      </rPr>
      <t>AK</t>
    </r>
    <rPh sb="0" eb="2">
      <t>オオノ</t>
    </rPh>
    <rPh sb="2" eb="3">
      <t>ヒガシ</t>
    </rPh>
    <phoneticPr fontId="3"/>
  </si>
  <si>
    <r>
      <t>相ノ浦</t>
    </r>
    <r>
      <rPr>
        <sz val="16"/>
        <rFont val="BIZ UDゴシック"/>
        <family val="3"/>
        <charset val="128"/>
      </rPr>
      <t>AMSK</t>
    </r>
    <rPh sb="0" eb="3">
      <t>アイノウラ</t>
    </rPh>
    <phoneticPr fontId="3"/>
  </si>
  <si>
    <r>
      <t>中里皆瀬</t>
    </r>
    <r>
      <rPr>
        <sz val="16"/>
        <rFont val="BIZ UDゴシック"/>
        <family val="3"/>
        <charset val="128"/>
      </rPr>
      <t>AM</t>
    </r>
    <rPh sb="0" eb="2">
      <t>ナカザト</t>
    </rPh>
    <rPh sb="2" eb="4">
      <t>ミナセ</t>
    </rPh>
    <phoneticPr fontId="3"/>
  </si>
  <si>
    <r>
      <t>佐々臼の浦</t>
    </r>
    <r>
      <rPr>
        <sz val="16"/>
        <color rgb="FF000000"/>
        <rFont val="BIZ UDゴシック"/>
        <family val="3"/>
        <charset val="128"/>
      </rPr>
      <t>AMNSK</t>
    </r>
    <rPh sb="0" eb="2">
      <t>サザ</t>
    </rPh>
    <rPh sb="2" eb="3">
      <t>ウス</t>
    </rPh>
    <rPh sb="4" eb="5">
      <t>ウラ</t>
    </rPh>
    <phoneticPr fontId="2"/>
  </si>
  <si>
    <r>
      <rPr>
        <sz val="20"/>
        <color indexed="10"/>
        <rFont val="BIZ UDゴシック"/>
        <family val="3"/>
        <charset val="128"/>
      </rPr>
      <t>★</t>
    </r>
    <r>
      <rPr>
        <sz val="20"/>
        <color indexed="8"/>
        <rFont val="BIZ UDゴシック"/>
        <family val="3"/>
        <charset val="128"/>
      </rPr>
      <t>小値賀</t>
    </r>
    <r>
      <rPr>
        <sz val="16"/>
        <color rgb="FF000000"/>
        <rFont val="BIZ UDゴシック"/>
        <family val="3"/>
        <charset val="128"/>
      </rPr>
      <t>AMYN</t>
    </r>
    <rPh sb="1" eb="2">
      <t>オ</t>
    </rPh>
    <rPh sb="2" eb="3">
      <t>ネ</t>
    </rPh>
    <rPh sb="3" eb="4">
      <t>ガ</t>
    </rPh>
    <phoneticPr fontId="2"/>
  </si>
  <si>
    <r>
      <t>田平</t>
    </r>
    <r>
      <rPr>
        <sz val="16"/>
        <color rgb="FF000000"/>
        <rFont val="BIZ UDゴシック"/>
        <family val="3"/>
        <charset val="128"/>
      </rPr>
      <t>AMNK</t>
    </r>
    <rPh sb="0" eb="1">
      <t>タ</t>
    </rPh>
    <rPh sb="1" eb="2">
      <t>ヒラ</t>
    </rPh>
    <phoneticPr fontId="2"/>
  </si>
  <si>
    <r>
      <rPr>
        <sz val="20"/>
        <color indexed="10"/>
        <rFont val="BIZ UDゴシック"/>
        <family val="3"/>
        <charset val="128"/>
      </rPr>
      <t>◎</t>
    </r>
    <r>
      <rPr>
        <sz val="20"/>
        <color indexed="8"/>
        <rFont val="BIZ UDゴシック"/>
        <family val="3"/>
        <charset val="128"/>
      </rPr>
      <t>生月</t>
    </r>
    <r>
      <rPr>
        <sz val="16"/>
        <color rgb="FF000000"/>
        <rFont val="BIZ UDゴシック"/>
        <family val="3"/>
        <charset val="128"/>
      </rPr>
      <t>AMYN</t>
    </r>
    <rPh sb="1" eb="3">
      <t>イキツキ</t>
    </rPh>
    <phoneticPr fontId="2"/>
  </si>
  <si>
    <r>
      <t>御厨</t>
    </r>
    <r>
      <rPr>
        <sz val="16"/>
        <color rgb="FF000000"/>
        <rFont val="BIZ UDゴシック"/>
        <family val="3"/>
        <charset val="128"/>
      </rPr>
      <t>AMNK</t>
    </r>
    <rPh sb="0" eb="1">
      <t>ミ</t>
    </rPh>
    <rPh sb="1" eb="2">
      <t>チュウボウ</t>
    </rPh>
    <phoneticPr fontId="3"/>
  </si>
  <si>
    <r>
      <t>今福</t>
    </r>
    <r>
      <rPr>
        <sz val="16"/>
        <color rgb="FF000000"/>
        <rFont val="BIZ UDゴシック"/>
        <family val="3"/>
        <charset val="128"/>
      </rPr>
      <t>AMNK</t>
    </r>
    <rPh sb="0" eb="2">
      <t>イマフク</t>
    </rPh>
    <phoneticPr fontId="3"/>
  </si>
  <si>
    <r>
      <rPr>
        <sz val="20"/>
        <color indexed="10"/>
        <rFont val="BIZ UDゴシック"/>
        <family val="3"/>
        <charset val="128"/>
      </rPr>
      <t>◎</t>
    </r>
    <r>
      <rPr>
        <sz val="20"/>
        <color indexed="8"/>
        <rFont val="BIZ UDゴシック"/>
        <family val="3"/>
        <charset val="128"/>
      </rPr>
      <t>福島</t>
    </r>
    <r>
      <rPr>
        <sz val="16"/>
        <color rgb="FF000000"/>
        <rFont val="BIZ UDゴシック"/>
        <family val="3"/>
        <charset val="128"/>
      </rPr>
      <t>AMNK</t>
    </r>
    <rPh sb="1" eb="3">
      <t>フクシマ</t>
    </rPh>
    <phoneticPr fontId="3"/>
  </si>
  <si>
    <r>
      <rPr>
        <sz val="20"/>
        <color indexed="10"/>
        <rFont val="BIZ UDゴシック"/>
        <family val="3"/>
        <charset val="128"/>
      </rPr>
      <t>◎</t>
    </r>
    <r>
      <rPr>
        <sz val="20"/>
        <color indexed="8"/>
        <rFont val="BIZ UDゴシック"/>
        <family val="3"/>
        <charset val="128"/>
      </rPr>
      <t>鷹島</t>
    </r>
    <r>
      <rPr>
        <sz val="16"/>
        <color rgb="FF000000"/>
        <rFont val="BIZ UDゴシック"/>
        <family val="3"/>
        <charset val="128"/>
      </rPr>
      <t>AMNK</t>
    </r>
    <rPh sb="1" eb="3">
      <t>タカシマ</t>
    </rPh>
    <phoneticPr fontId="3"/>
  </si>
  <si>
    <r>
      <rPr>
        <sz val="20"/>
        <color indexed="10"/>
        <rFont val="BIZ UDゴシック"/>
        <family val="3"/>
        <charset val="128"/>
      </rPr>
      <t>★</t>
    </r>
    <r>
      <rPr>
        <sz val="20"/>
        <color indexed="8"/>
        <rFont val="BIZ UDゴシック"/>
        <family val="3"/>
        <charset val="128"/>
      </rPr>
      <t>五島中央</t>
    </r>
    <r>
      <rPr>
        <sz val="16"/>
        <color rgb="FF000000"/>
        <rFont val="BIZ UDゴシック"/>
        <family val="3"/>
        <charset val="128"/>
      </rPr>
      <t>MS</t>
    </r>
    <rPh sb="1" eb="3">
      <t>ゴトウ</t>
    </rPh>
    <rPh sb="3" eb="5">
      <t>チュウオウ</t>
    </rPh>
    <phoneticPr fontId="2"/>
  </si>
  <si>
    <r>
      <rPr>
        <sz val="20"/>
        <color indexed="10"/>
        <rFont val="BIZ UDゴシック"/>
        <family val="3"/>
        <charset val="128"/>
      </rPr>
      <t>★</t>
    </r>
    <r>
      <rPr>
        <sz val="20"/>
        <color indexed="8"/>
        <rFont val="BIZ UDゴシック"/>
        <family val="3"/>
        <charset val="128"/>
      </rPr>
      <t>崎山</t>
    </r>
    <r>
      <rPr>
        <sz val="16"/>
        <color rgb="FF000000"/>
        <rFont val="BIZ UDゴシック"/>
        <family val="3"/>
        <charset val="128"/>
      </rPr>
      <t>M</t>
    </r>
    <rPh sb="1" eb="3">
      <t>サキヤマ</t>
    </rPh>
    <phoneticPr fontId="2"/>
  </si>
  <si>
    <r>
      <rPr>
        <sz val="20"/>
        <color indexed="10"/>
        <rFont val="BIZ UDゴシック"/>
        <family val="3"/>
        <charset val="128"/>
      </rPr>
      <t>★</t>
    </r>
    <r>
      <rPr>
        <sz val="20"/>
        <color indexed="8"/>
        <rFont val="BIZ UDゴシック"/>
        <family val="3"/>
        <charset val="128"/>
      </rPr>
      <t>久賀島</t>
    </r>
    <r>
      <rPr>
        <sz val="16"/>
        <color rgb="FF000000"/>
        <rFont val="BIZ UDゴシック"/>
        <family val="3"/>
        <charset val="128"/>
      </rPr>
      <t>AM</t>
    </r>
    <rPh sb="1" eb="3">
      <t>クガ</t>
    </rPh>
    <rPh sb="3" eb="4">
      <t>シマ</t>
    </rPh>
    <phoneticPr fontId="2"/>
  </si>
  <si>
    <r>
      <rPr>
        <sz val="20"/>
        <color indexed="10"/>
        <rFont val="BIZ UDゴシック"/>
        <family val="3"/>
        <charset val="128"/>
      </rPr>
      <t>★</t>
    </r>
    <r>
      <rPr>
        <sz val="20"/>
        <color indexed="8"/>
        <rFont val="BIZ UDゴシック"/>
        <family val="3"/>
        <charset val="128"/>
      </rPr>
      <t>岐宿</t>
    </r>
    <r>
      <rPr>
        <sz val="16"/>
        <color rgb="FF000000"/>
        <rFont val="BIZ UDゴシック"/>
        <family val="3"/>
        <charset val="128"/>
      </rPr>
      <t>AMNK</t>
    </r>
    <rPh sb="1" eb="3">
      <t>キシュク</t>
    </rPh>
    <phoneticPr fontId="3"/>
  </si>
  <si>
    <r>
      <rPr>
        <sz val="20"/>
        <color indexed="10"/>
        <rFont val="BIZ UDゴシック"/>
        <family val="3"/>
        <charset val="128"/>
      </rPr>
      <t>★</t>
    </r>
    <r>
      <rPr>
        <sz val="20"/>
        <color indexed="8"/>
        <rFont val="BIZ UDゴシック"/>
        <family val="3"/>
        <charset val="128"/>
      </rPr>
      <t>三井楽</t>
    </r>
    <r>
      <rPr>
        <sz val="16"/>
        <color rgb="FF000000"/>
        <rFont val="BIZ UDゴシック"/>
        <family val="3"/>
        <charset val="128"/>
      </rPr>
      <t>AMYN</t>
    </r>
    <rPh sb="1" eb="2">
      <t>３</t>
    </rPh>
    <rPh sb="2" eb="3">
      <t>イ</t>
    </rPh>
    <rPh sb="3" eb="4">
      <t>ラク</t>
    </rPh>
    <phoneticPr fontId="3"/>
  </si>
  <si>
    <r>
      <rPr>
        <sz val="20"/>
        <color indexed="10"/>
        <rFont val="BIZ UDゴシック"/>
        <family val="3"/>
        <charset val="128"/>
      </rPr>
      <t>★</t>
    </r>
    <r>
      <rPr>
        <sz val="20"/>
        <color indexed="8"/>
        <rFont val="BIZ UDゴシック"/>
        <family val="3"/>
        <charset val="128"/>
      </rPr>
      <t>玉之浦</t>
    </r>
    <r>
      <rPr>
        <sz val="16"/>
        <color rgb="FF000000"/>
        <rFont val="BIZ UDゴシック"/>
        <family val="3"/>
        <charset val="128"/>
      </rPr>
      <t>AMN</t>
    </r>
    <rPh sb="1" eb="2">
      <t>タマ</t>
    </rPh>
    <rPh sb="2" eb="3">
      <t>ノ</t>
    </rPh>
    <rPh sb="3" eb="4">
      <t>ウラ</t>
    </rPh>
    <phoneticPr fontId="3"/>
  </si>
  <si>
    <r>
      <rPr>
        <sz val="20"/>
        <color indexed="10"/>
        <rFont val="BIZ UDゴシック"/>
        <family val="3"/>
        <charset val="128"/>
      </rPr>
      <t>★</t>
    </r>
    <r>
      <rPr>
        <sz val="20"/>
        <rFont val="BIZ UDゴシック"/>
        <family val="3"/>
        <charset val="128"/>
      </rPr>
      <t>富江</t>
    </r>
    <r>
      <rPr>
        <sz val="16"/>
        <rFont val="BIZ UDゴシック"/>
        <family val="3"/>
        <charset val="128"/>
      </rPr>
      <t>A</t>
    </r>
    <rPh sb="1" eb="3">
      <t>トミエ</t>
    </rPh>
    <phoneticPr fontId="3"/>
  </si>
  <si>
    <r>
      <rPr>
        <sz val="20"/>
        <color indexed="10"/>
        <rFont val="BIZ UDゴシック"/>
        <family val="3"/>
        <charset val="128"/>
      </rPr>
      <t>★</t>
    </r>
    <r>
      <rPr>
        <sz val="20"/>
        <color indexed="8"/>
        <rFont val="BIZ UDゴシック"/>
        <family val="3"/>
        <charset val="128"/>
      </rPr>
      <t>奈留</t>
    </r>
    <r>
      <rPr>
        <sz val="16"/>
        <color rgb="FF000000"/>
        <rFont val="BIZ UDゴシック"/>
        <family val="3"/>
        <charset val="128"/>
      </rPr>
      <t>AMYNK</t>
    </r>
    <rPh sb="1" eb="3">
      <t>ナル</t>
    </rPh>
    <phoneticPr fontId="3"/>
  </si>
  <si>
    <r>
      <rPr>
        <sz val="20"/>
        <color indexed="10"/>
        <rFont val="BIZ UDゴシック"/>
        <family val="3"/>
        <charset val="128"/>
      </rPr>
      <t>★</t>
    </r>
    <r>
      <rPr>
        <sz val="20"/>
        <color indexed="8"/>
        <rFont val="BIZ UDゴシック"/>
        <family val="3"/>
        <charset val="128"/>
      </rPr>
      <t>福江</t>
    </r>
    <r>
      <rPr>
        <sz val="16"/>
        <color rgb="FF000000"/>
        <rFont val="BIZ UDゴシック"/>
        <family val="3"/>
        <charset val="128"/>
      </rPr>
      <t>NK</t>
    </r>
    <rPh sb="1" eb="3">
      <t>フクエ</t>
    </rPh>
    <phoneticPr fontId="2"/>
  </si>
  <si>
    <r>
      <rPr>
        <sz val="20"/>
        <color indexed="10"/>
        <rFont val="BIZ UDゴシック"/>
        <family val="3"/>
        <charset val="128"/>
      </rPr>
      <t>★</t>
    </r>
    <r>
      <rPr>
        <sz val="20"/>
        <color indexed="8"/>
        <rFont val="BIZ UDゴシック"/>
        <family val="3"/>
        <charset val="128"/>
      </rPr>
      <t>富江</t>
    </r>
    <r>
      <rPr>
        <sz val="16"/>
        <color rgb="FF000000"/>
        <rFont val="BIZ UDゴシック"/>
        <family val="3"/>
        <charset val="128"/>
      </rPr>
      <t>MY</t>
    </r>
    <rPh sb="1" eb="3">
      <t>トミエ</t>
    </rPh>
    <phoneticPr fontId="2"/>
  </si>
  <si>
    <r>
      <rPr>
        <sz val="20"/>
        <color indexed="10"/>
        <rFont val="BIZ UDゴシック"/>
        <family val="3"/>
        <charset val="128"/>
      </rPr>
      <t>★</t>
    </r>
    <r>
      <rPr>
        <sz val="20"/>
        <rFont val="BIZ UDゴシック"/>
        <family val="3"/>
        <charset val="128"/>
      </rPr>
      <t>奈良尾</t>
    </r>
    <r>
      <rPr>
        <sz val="16"/>
        <rFont val="BIZ UDゴシック"/>
        <family val="3"/>
        <charset val="128"/>
      </rPr>
      <t>AMYN</t>
    </r>
    <r>
      <rPr>
        <sz val="16"/>
        <color indexed="8"/>
        <rFont val="BIZ UDゴシック"/>
        <family val="3"/>
        <charset val="128"/>
      </rPr>
      <t>K</t>
    </r>
    <rPh sb="1" eb="4">
      <t>ナラオ</t>
    </rPh>
    <phoneticPr fontId="3"/>
  </si>
  <si>
    <r>
      <rPr>
        <sz val="20"/>
        <color indexed="10"/>
        <rFont val="BIZ UDゴシック"/>
        <family val="3"/>
        <charset val="128"/>
      </rPr>
      <t>★</t>
    </r>
    <r>
      <rPr>
        <sz val="20"/>
        <color indexed="8"/>
        <rFont val="BIZ UDゴシック"/>
        <family val="3"/>
        <charset val="128"/>
      </rPr>
      <t>岩瀬浦</t>
    </r>
    <r>
      <rPr>
        <sz val="16"/>
        <color rgb="FF000000"/>
        <rFont val="BIZ UDゴシック"/>
        <family val="3"/>
        <charset val="128"/>
      </rPr>
      <t>AM</t>
    </r>
    <rPh sb="1" eb="3">
      <t>イワセ</t>
    </rPh>
    <rPh sb="3" eb="4">
      <t>ウラ</t>
    </rPh>
    <phoneticPr fontId="3"/>
  </si>
  <si>
    <r>
      <rPr>
        <sz val="20"/>
        <color indexed="10"/>
        <rFont val="BIZ UDゴシック"/>
        <family val="3"/>
        <charset val="128"/>
      </rPr>
      <t>★</t>
    </r>
    <r>
      <rPr>
        <sz val="20"/>
        <color indexed="8"/>
        <rFont val="BIZ UDゴシック"/>
        <family val="3"/>
        <charset val="128"/>
      </rPr>
      <t>有川</t>
    </r>
    <r>
      <rPr>
        <sz val="16"/>
        <color rgb="FF000000"/>
        <rFont val="BIZ UDゴシック"/>
        <family val="3"/>
        <charset val="128"/>
      </rPr>
      <t>AMYNK</t>
    </r>
    <rPh sb="1" eb="3">
      <t>アリカワ</t>
    </rPh>
    <phoneticPr fontId="3"/>
  </si>
  <si>
    <r>
      <rPr>
        <sz val="20"/>
        <color indexed="10"/>
        <rFont val="BIZ UDゴシック"/>
        <family val="3"/>
        <charset val="128"/>
      </rPr>
      <t>★</t>
    </r>
    <r>
      <rPr>
        <sz val="20"/>
        <color indexed="8"/>
        <rFont val="BIZ UDゴシック"/>
        <family val="3"/>
        <charset val="128"/>
      </rPr>
      <t>壱岐</t>
    </r>
    <r>
      <rPr>
        <sz val="16"/>
        <color rgb="FF000000"/>
        <rFont val="BIZ UDゴシック"/>
        <family val="3"/>
        <charset val="128"/>
      </rPr>
      <t>ASK</t>
    </r>
    <rPh sb="1" eb="3">
      <t>イキ</t>
    </rPh>
    <phoneticPr fontId="2"/>
  </si>
  <si>
    <r>
      <rPr>
        <sz val="20"/>
        <color indexed="10"/>
        <rFont val="BIZ UDゴシック"/>
        <family val="3"/>
        <charset val="128"/>
      </rPr>
      <t>★</t>
    </r>
    <r>
      <rPr>
        <sz val="20"/>
        <color indexed="8"/>
        <rFont val="BIZ UDゴシック"/>
        <family val="3"/>
        <charset val="128"/>
      </rPr>
      <t>勝本</t>
    </r>
    <r>
      <rPr>
        <sz val="16"/>
        <color rgb="FF000000"/>
        <rFont val="BIZ UDゴシック"/>
        <family val="3"/>
        <charset val="128"/>
      </rPr>
      <t>AK</t>
    </r>
    <rPh sb="1" eb="3">
      <t>カツモト</t>
    </rPh>
    <phoneticPr fontId="2"/>
  </si>
  <si>
    <r>
      <rPr>
        <sz val="20"/>
        <color indexed="10"/>
        <rFont val="BIZ UDゴシック"/>
        <family val="3"/>
        <charset val="128"/>
      </rPr>
      <t>★</t>
    </r>
    <r>
      <rPr>
        <sz val="20"/>
        <color indexed="8"/>
        <rFont val="BIZ UDゴシック"/>
        <family val="3"/>
        <charset val="128"/>
      </rPr>
      <t>比田勝</t>
    </r>
    <r>
      <rPr>
        <sz val="16"/>
        <color rgb="FF000000"/>
        <rFont val="BIZ UDゴシック"/>
        <family val="3"/>
        <charset val="128"/>
      </rPr>
      <t>AMY</t>
    </r>
    <rPh sb="1" eb="2">
      <t>ヒ</t>
    </rPh>
    <rPh sb="2" eb="3">
      <t>タ</t>
    </rPh>
    <rPh sb="3" eb="4">
      <t>カツ</t>
    </rPh>
    <phoneticPr fontId="2"/>
  </si>
  <si>
    <r>
      <rPr>
        <sz val="20"/>
        <color indexed="10"/>
        <rFont val="BIZ UDゴシック"/>
        <family val="3"/>
        <charset val="128"/>
      </rPr>
      <t>★</t>
    </r>
    <r>
      <rPr>
        <sz val="20"/>
        <color indexed="8"/>
        <rFont val="BIZ UDゴシック"/>
        <family val="3"/>
        <charset val="128"/>
      </rPr>
      <t>佐須奈</t>
    </r>
    <r>
      <rPr>
        <sz val="16"/>
        <color rgb="FF000000"/>
        <rFont val="BIZ UDゴシック"/>
        <family val="3"/>
        <charset val="128"/>
      </rPr>
      <t>AM</t>
    </r>
    <rPh sb="1" eb="2">
      <t>サ</t>
    </rPh>
    <rPh sb="2" eb="3">
      <t>ス</t>
    </rPh>
    <rPh sb="3" eb="4">
      <t>ナ</t>
    </rPh>
    <phoneticPr fontId="2"/>
  </si>
  <si>
    <r>
      <t>大村西</t>
    </r>
    <r>
      <rPr>
        <sz val="16"/>
        <rFont val="BIZ UDゴシック"/>
        <family val="3"/>
        <charset val="128"/>
      </rPr>
      <t>AK</t>
    </r>
    <rPh sb="0" eb="2">
      <t>オオムラ</t>
    </rPh>
    <rPh sb="2" eb="3">
      <t>ニシ</t>
    </rPh>
    <phoneticPr fontId="2"/>
  </si>
  <si>
    <t>※大村西部-西日本新聞･大村西と統合202502</t>
    <rPh sb="1" eb="3">
      <t>オオムラ</t>
    </rPh>
    <rPh sb="3" eb="5">
      <t>セイブ</t>
    </rPh>
    <rPh sb="6" eb="9">
      <t>ニシニホン</t>
    </rPh>
    <rPh sb="9" eb="11">
      <t>シンブン</t>
    </rPh>
    <rPh sb="12" eb="14">
      <t>オオムラ</t>
    </rPh>
    <rPh sb="14" eb="15">
      <t>ニシ</t>
    </rPh>
    <rPh sb="16" eb="18">
      <t>トウゴウ</t>
    </rPh>
    <phoneticPr fontId="2"/>
  </si>
  <si>
    <r>
      <t>Nポス</t>
    </r>
    <r>
      <rPr>
        <sz val="18"/>
        <color rgb="FF000000"/>
        <rFont val="BIZ UDゴシック"/>
        <family val="3"/>
        <charset val="128"/>
      </rPr>
      <t>(PS)</t>
    </r>
    <r>
      <rPr>
        <sz val="18"/>
        <color indexed="8"/>
        <rFont val="BIZ UDゴシック"/>
        <family val="3"/>
        <charset val="128"/>
      </rPr>
      <t>　※日･月は不可</t>
    </r>
    <phoneticPr fontId="2"/>
  </si>
  <si>
    <t>Ｎポス</t>
    <phoneticPr fontId="2"/>
  </si>
  <si>
    <t>㈱長崎新聞折込センター　２０２５年４月改訂</t>
    <rPh sb="1" eb="11">
      <t>ナガサキシンブン</t>
    </rPh>
    <rPh sb="16" eb="17">
      <t>ネン</t>
    </rPh>
    <rPh sb="18" eb="19">
      <t>ガツ</t>
    </rPh>
    <rPh sb="19" eb="21">
      <t>カイテイ</t>
    </rPh>
    <phoneticPr fontId="2"/>
  </si>
  <si>
    <t>※三原-西山片淵と住吉に統合202503</t>
    <rPh sb="1" eb="2">
      <t>3</t>
    </rPh>
    <rPh sb="2" eb="3">
      <t>ハラ</t>
    </rPh>
    <phoneticPr fontId="14"/>
  </si>
  <si>
    <r>
      <t>住吉</t>
    </r>
    <r>
      <rPr>
        <sz val="16"/>
        <color rgb="FF000000"/>
        <rFont val="BIZ UDゴシック"/>
        <family val="3"/>
        <charset val="128"/>
      </rPr>
      <t>AMYNSK</t>
    </r>
    <rPh sb="0" eb="1">
      <t>ス</t>
    </rPh>
    <rPh sb="1" eb="2">
      <t>キチ</t>
    </rPh>
    <phoneticPr fontId="13"/>
  </si>
  <si>
    <r>
      <t>福田西部</t>
    </r>
    <r>
      <rPr>
        <sz val="16"/>
        <color rgb="FF000000"/>
        <rFont val="BIZ UDゴシック"/>
        <family val="3"/>
        <charset val="128"/>
      </rPr>
      <t>AMYNK</t>
    </r>
    <rPh sb="0" eb="2">
      <t>フクダ</t>
    </rPh>
    <rPh sb="2" eb="4">
      <t>セイブ</t>
    </rPh>
    <phoneticPr fontId="3"/>
  </si>
  <si>
    <r>
      <t>茂木</t>
    </r>
    <r>
      <rPr>
        <sz val="16"/>
        <color rgb="FF000000"/>
        <rFont val="BIZ UDゴシック"/>
        <family val="3"/>
        <charset val="128"/>
      </rPr>
      <t>AMYNK</t>
    </r>
    <rPh sb="0" eb="2">
      <t>モギ</t>
    </rPh>
    <phoneticPr fontId="2"/>
  </si>
  <si>
    <r>
      <t>南が丘</t>
    </r>
    <r>
      <rPr>
        <sz val="16"/>
        <color rgb="FF000000"/>
        <rFont val="BIZ UDゴシック"/>
        <family val="3"/>
        <charset val="128"/>
      </rPr>
      <t>AMYNK</t>
    </r>
    <rPh sb="0" eb="1">
      <t>ミナミ</t>
    </rPh>
    <rPh sb="2" eb="3">
      <t>オカ</t>
    </rPh>
    <phoneticPr fontId="3"/>
  </si>
  <si>
    <r>
      <t>小島</t>
    </r>
    <r>
      <rPr>
        <sz val="16"/>
        <color rgb="FF000000"/>
        <rFont val="BIZ UDゴシック"/>
        <family val="3"/>
        <charset val="128"/>
      </rPr>
      <t>AMYNK</t>
    </r>
    <rPh sb="0" eb="2">
      <t>コジマ</t>
    </rPh>
    <phoneticPr fontId="3"/>
  </si>
  <si>
    <r>
      <t>田上</t>
    </r>
    <r>
      <rPr>
        <sz val="16"/>
        <color rgb="FF000000"/>
        <rFont val="BIZ UDゴシック"/>
        <family val="3"/>
        <charset val="128"/>
      </rPr>
      <t>AMYNSK</t>
    </r>
    <rPh sb="0" eb="2">
      <t>タガミ</t>
    </rPh>
    <phoneticPr fontId="3"/>
  </si>
  <si>
    <t>※愛宕･大浦-長崎･田上多店と読売新戸町に統合202503</t>
    <rPh sb="1" eb="3">
      <t>アタゴ</t>
    </rPh>
    <rPh sb="4" eb="6">
      <t>オオウラ</t>
    </rPh>
    <rPh sb="7" eb="9">
      <t>ナガサキ</t>
    </rPh>
    <rPh sb="10" eb="12">
      <t>タガミ</t>
    </rPh>
    <rPh sb="12" eb="13">
      <t>タ</t>
    </rPh>
    <rPh sb="13" eb="14">
      <t>テン</t>
    </rPh>
    <rPh sb="15" eb="17">
      <t>ヨミウリ</t>
    </rPh>
    <rPh sb="17" eb="18">
      <t>シン</t>
    </rPh>
    <rPh sb="18" eb="20">
      <t>トマチ</t>
    </rPh>
    <rPh sb="21" eb="23">
      <t>トウゴウ</t>
    </rPh>
    <phoneticPr fontId="4"/>
  </si>
  <si>
    <t>※長与高田-旧長与と統合202502</t>
    <rPh sb="1" eb="3">
      <t>ナガヨ</t>
    </rPh>
    <rPh sb="3" eb="5">
      <t>コウダ</t>
    </rPh>
    <rPh sb="6" eb="7">
      <t>キュウ</t>
    </rPh>
    <rPh sb="7" eb="9">
      <t>ナガヨ</t>
    </rPh>
    <rPh sb="10" eb="12">
      <t>トウゴウ</t>
    </rPh>
    <phoneticPr fontId="2"/>
  </si>
  <si>
    <r>
      <t>加津佐</t>
    </r>
    <r>
      <rPr>
        <sz val="16"/>
        <rFont val="BIZ UDゴシック"/>
        <family val="3"/>
        <charset val="128"/>
      </rPr>
      <t>A</t>
    </r>
    <rPh sb="0" eb="1">
      <t>カ</t>
    </rPh>
    <rPh sb="1" eb="2">
      <t>ツ</t>
    </rPh>
    <rPh sb="2" eb="3">
      <t>サ</t>
    </rPh>
    <phoneticPr fontId="2"/>
  </si>
  <si>
    <t>※口ノ津-読売加津佐と統合202503</t>
    <rPh sb="1" eb="2">
      <t>クチ</t>
    </rPh>
    <rPh sb="3" eb="4">
      <t>ツ</t>
    </rPh>
    <rPh sb="5" eb="7">
      <t>ヨミウリ</t>
    </rPh>
    <rPh sb="7" eb="10">
      <t>カヅサ</t>
    </rPh>
    <rPh sb="11" eb="13">
      <t>トウゴウ</t>
    </rPh>
    <phoneticPr fontId="2"/>
  </si>
  <si>
    <r>
      <t>西海</t>
    </r>
    <r>
      <rPr>
        <sz val="16"/>
        <color rgb="FF000000"/>
        <rFont val="BIZ UDゴシック"/>
        <family val="3"/>
        <charset val="128"/>
      </rPr>
      <t>AMYNK</t>
    </r>
    <rPh sb="0" eb="2">
      <t>サイカイ</t>
    </rPh>
    <phoneticPr fontId="2"/>
  </si>
  <si>
    <t>※肥前大島-長崎･西海と統合202504</t>
    <rPh sb="1" eb="3">
      <t>ヒゼン</t>
    </rPh>
    <rPh sb="3" eb="5">
      <t>オオシマ</t>
    </rPh>
    <rPh sb="6" eb="8">
      <t>ナガサキ</t>
    </rPh>
    <rPh sb="9" eb="11">
      <t>サイカイ</t>
    </rPh>
    <rPh sb="12" eb="14">
      <t>トウゴウ</t>
    </rPh>
    <phoneticPr fontId="3"/>
  </si>
  <si>
    <t>※西海大島-長崎･西海と統合202504</t>
    <rPh sb="1" eb="3">
      <t>サイカイ</t>
    </rPh>
    <rPh sb="3" eb="5">
      <t>オオシマ</t>
    </rPh>
    <phoneticPr fontId="2"/>
  </si>
  <si>
    <r>
      <t>有馬</t>
    </r>
    <r>
      <rPr>
        <sz val="16"/>
        <color rgb="FF000000"/>
        <rFont val="BIZ UDゴシック"/>
        <family val="3"/>
        <charset val="128"/>
      </rPr>
      <t>AMNYSK</t>
    </r>
    <rPh sb="0" eb="2">
      <t>アリマ</t>
    </rPh>
    <phoneticPr fontId="2"/>
  </si>
  <si>
    <t>※南有馬-長崎･有馬と統合202504</t>
    <rPh sb="1" eb="2">
      <t>ミナミ</t>
    </rPh>
    <rPh sb="2" eb="4">
      <t>アリマ</t>
    </rPh>
    <phoneticPr fontId="3"/>
  </si>
  <si>
    <t>※西有家-長崎･有家西有家と統合202504</t>
    <rPh sb="1" eb="2">
      <t>ニシ</t>
    </rPh>
    <rPh sb="2" eb="4">
      <t>アリエ</t>
    </rPh>
    <phoneticPr fontId="3"/>
  </si>
  <si>
    <t>※調川-志佐と統合202504</t>
    <rPh sb="1" eb="2">
      <t>チョウ</t>
    </rPh>
    <rPh sb="2" eb="3">
      <t>カワ</t>
    </rPh>
    <phoneticPr fontId="3"/>
  </si>
  <si>
    <r>
      <t>志佐</t>
    </r>
    <r>
      <rPr>
        <sz val="16"/>
        <color rgb="FF000000"/>
        <rFont val="BIZ UDゴシック"/>
        <family val="3"/>
        <charset val="128"/>
      </rPr>
      <t>AMNSK</t>
    </r>
    <rPh sb="0" eb="1">
      <t>シ</t>
    </rPh>
    <rPh sb="1" eb="2">
      <t>サ</t>
    </rPh>
    <phoneticPr fontId="3"/>
  </si>
  <si>
    <t xml:space="preserve">令和７年(2025年)４月改訂部数における統廃合および変更箇所(2024.11以降含む)
</t>
    <rPh sb="0" eb="2">
      <t>レイワ</t>
    </rPh>
    <rPh sb="9" eb="10">
      <t>ネン</t>
    </rPh>
    <rPh sb="39" eb="41">
      <t>イコウ</t>
    </rPh>
    <rPh sb="41" eb="42">
      <t>フク</t>
    </rPh>
    <phoneticPr fontId="2"/>
  </si>
  <si>
    <t>※小浜-長崎と統合202411</t>
    <rPh sb="1" eb="3">
      <t>オバマ</t>
    </rPh>
    <rPh sb="4" eb="6">
      <t>ナガサキ</t>
    </rPh>
    <rPh sb="7" eb="9">
      <t>トウゴウ</t>
    </rPh>
    <phoneticPr fontId="2"/>
  </si>
  <si>
    <t>① 雲仙市　2024.11読売新聞「小浜」を長崎新聞「小浜」へ統合。</t>
    <rPh sb="2" eb="5">
      <t>ウンゼンシ</t>
    </rPh>
    <rPh sb="13" eb="15">
      <t>ヨミウリ</t>
    </rPh>
    <rPh sb="15" eb="17">
      <t>シンブン</t>
    </rPh>
    <rPh sb="18" eb="20">
      <t>オバマ</t>
    </rPh>
    <rPh sb="22" eb="26">
      <t>ナガサキシンブン</t>
    </rPh>
    <rPh sb="27" eb="29">
      <t>オバマ</t>
    </rPh>
    <rPh sb="31" eb="33">
      <t>トウゴウ</t>
    </rPh>
    <phoneticPr fontId="2"/>
  </si>
  <si>
    <t>② 佐世保市　2024.11長崎新聞「楠泊」を長崎新聞「江迎・鹿町」と統合。</t>
    <rPh sb="2" eb="6">
      <t>サセボシ</t>
    </rPh>
    <rPh sb="14" eb="18">
      <t>ナガサキシンブン</t>
    </rPh>
    <rPh sb="19" eb="21">
      <t>クスドマリ</t>
    </rPh>
    <rPh sb="23" eb="27">
      <t>ナガサキシンブン</t>
    </rPh>
    <rPh sb="28" eb="30">
      <t>エムカエ</t>
    </rPh>
    <rPh sb="31" eb="33">
      <t>シカマチ</t>
    </rPh>
    <rPh sb="35" eb="37">
      <t>トウゴウ</t>
    </rPh>
    <phoneticPr fontId="2"/>
  </si>
  <si>
    <t>③ 長崎市　2024.12読売新聞「稲佐･小江原」の一部エリアを長崎新聞「式見」へ統合。</t>
    <rPh sb="2" eb="5">
      <t>ナガサキシ</t>
    </rPh>
    <rPh sb="13" eb="17">
      <t>ヨミウリシンブン</t>
    </rPh>
    <rPh sb="18" eb="20">
      <t>イナサ</t>
    </rPh>
    <rPh sb="21" eb="24">
      <t>コエバル</t>
    </rPh>
    <rPh sb="26" eb="28">
      <t>イチブ</t>
    </rPh>
    <rPh sb="32" eb="36">
      <t>ナガサキシンブン</t>
    </rPh>
    <rPh sb="37" eb="39">
      <t>シキミ</t>
    </rPh>
    <rPh sb="41" eb="43">
      <t>トウゴウ</t>
    </rPh>
    <phoneticPr fontId="2"/>
  </si>
  <si>
    <t>④ 松浦市　2025.4長崎新聞「調川」を長崎新聞「志佐」へ統合。</t>
    <rPh sb="2" eb="4">
      <t>マツウラ</t>
    </rPh>
    <rPh sb="4" eb="5">
      <t>シ</t>
    </rPh>
    <rPh sb="12" eb="14">
      <t>ナガサキ</t>
    </rPh>
    <rPh sb="14" eb="16">
      <t>シンブン</t>
    </rPh>
    <rPh sb="17" eb="18">
      <t>チョウ</t>
    </rPh>
    <rPh sb="18" eb="19">
      <t>カワ</t>
    </rPh>
    <rPh sb="21" eb="23">
      <t>ナガサキ</t>
    </rPh>
    <rPh sb="23" eb="25">
      <t>シンブン</t>
    </rPh>
    <rPh sb="26" eb="27">
      <t>ココロザシ</t>
    </rPh>
    <rPh sb="27" eb="28">
      <t>タスク</t>
    </rPh>
    <rPh sb="30" eb="32">
      <t>トウゴウ</t>
    </rPh>
    <phoneticPr fontId="2"/>
  </si>
  <si>
    <t>⑤ 南島原市　2025.4西日本新聞「西有家」を長崎新聞「有家･西有家」へ統合。西日本新聞「南有馬」を長崎新聞「有馬」へ統合。</t>
    <rPh sb="2" eb="6">
      <t>ミナミシマバラシ</t>
    </rPh>
    <rPh sb="13" eb="16">
      <t>ニシニホン</t>
    </rPh>
    <rPh sb="16" eb="18">
      <t>シンブン</t>
    </rPh>
    <rPh sb="19" eb="22">
      <t>ニシアリエ</t>
    </rPh>
    <rPh sb="24" eb="28">
      <t>ナガサキシンブン</t>
    </rPh>
    <rPh sb="29" eb="31">
      <t>アリエ</t>
    </rPh>
    <rPh sb="32" eb="35">
      <t>ニシアリエ</t>
    </rPh>
    <rPh sb="37" eb="39">
      <t>トウゴウ</t>
    </rPh>
    <rPh sb="40" eb="45">
      <t>ニシニホンシンブン</t>
    </rPh>
    <rPh sb="46" eb="49">
      <t>ミナミアリマ</t>
    </rPh>
    <rPh sb="51" eb="55">
      <t>ナガサキシンブン</t>
    </rPh>
    <rPh sb="56" eb="58">
      <t>アリマ</t>
    </rPh>
    <rPh sb="60" eb="62">
      <t>トウゴウ</t>
    </rPh>
    <phoneticPr fontId="2"/>
  </si>
  <si>
    <t>⑥ 西海市　2025.4読売新聞「西海大島」と朝日新聞「肥前大島」を長崎新聞「西海」へ統合。</t>
    <rPh sb="2" eb="5">
      <t>サイカイシ</t>
    </rPh>
    <phoneticPr fontId="2"/>
  </si>
  <si>
    <t xml:space="preserve"> </t>
    <phoneticPr fontId="2"/>
  </si>
  <si>
    <t xml:space="preserve">  </t>
    <phoneticPr fontId="2"/>
  </si>
  <si>
    <r>
      <t>有家･西有家</t>
    </r>
    <r>
      <rPr>
        <sz val="16"/>
        <color rgb="FF000000"/>
        <rFont val="BIZ UDゴシック"/>
        <family val="3"/>
        <charset val="128"/>
      </rPr>
      <t>AYNK</t>
    </r>
    <rPh sb="0" eb="2">
      <t>アリエ</t>
    </rPh>
    <rPh sb="3" eb="6">
      <t>ニシアリエ</t>
    </rPh>
    <phoneticPr fontId="2"/>
  </si>
  <si>
    <r>
      <t>平戸</t>
    </r>
    <r>
      <rPr>
        <sz val="16"/>
        <color rgb="FF000000"/>
        <rFont val="BIZ UDゴシック"/>
        <family val="3"/>
        <charset val="128"/>
      </rPr>
      <t>AMYNSK</t>
    </r>
    <rPh sb="0" eb="2">
      <t>ヒラド</t>
    </rPh>
    <phoneticPr fontId="2"/>
  </si>
  <si>
    <t>※平戸-長崎と統合202506</t>
    <rPh sb="1" eb="3">
      <t>ヒラド</t>
    </rPh>
    <rPh sb="4" eb="6">
      <t>ナガサキ</t>
    </rPh>
    <rPh sb="7" eb="9">
      <t>トウゴウ</t>
    </rPh>
    <phoneticPr fontId="2"/>
  </si>
  <si>
    <t>⑦ 平戸市　2025.6毎日新聞「平戸」が長崎新聞「平戸」へ統合。</t>
    <rPh sb="2" eb="5">
      <t>ヒラドシ</t>
    </rPh>
    <rPh sb="12" eb="16">
      <t>マイニチシンブン</t>
    </rPh>
    <rPh sb="17" eb="19">
      <t>ヒラド</t>
    </rPh>
    <rPh sb="21" eb="25">
      <t>ナガサキシンブン</t>
    </rPh>
    <rPh sb="26" eb="28">
      <t>ヒラド</t>
    </rPh>
    <rPh sb="30" eb="32">
      <t>トウゴウ</t>
    </rPh>
    <phoneticPr fontId="2"/>
  </si>
  <si>
    <t>⑧ 諫早市　2025.7読売新聞「諫早南」「諫早北」「諫早西」の一部エリアの変更。</t>
    <rPh sb="2" eb="5">
      <t>イサハヤシ</t>
    </rPh>
    <rPh sb="12" eb="14">
      <t>ヨミウリ</t>
    </rPh>
    <rPh sb="14" eb="16">
      <t>シンブン</t>
    </rPh>
    <rPh sb="17" eb="19">
      <t>イサハヤ</t>
    </rPh>
    <rPh sb="19" eb="20">
      <t>ミナミ</t>
    </rPh>
    <rPh sb="22" eb="24">
      <t>イサハヤ</t>
    </rPh>
    <rPh sb="24" eb="25">
      <t>キタ</t>
    </rPh>
    <rPh sb="27" eb="29">
      <t>イサハヤ</t>
    </rPh>
    <rPh sb="29" eb="30">
      <t>ニシ</t>
    </rPh>
    <rPh sb="32" eb="34">
      <t>イチブ</t>
    </rPh>
    <rPh sb="38" eb="40">
      <t>ヘンコウ</t>
    </rPh>
    <phoneticPr fontId="2"/>
  </si>
  <si>
    <t>2025年9月一部改訂</t>
    <rPh sb="4" eb="5">
      <t>ネン</t>
    </rPh>
    <rPh sb="6" eb="7">
      <t>ガツ</t>
    </rPh>
    <rPh sb="7" eb="9">
      <t>イチブ</t>
    </rPh>
    <rPh sb="9" eb="11">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</si>
</sst>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90">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8"/>
      <name val="BIZ UDゴシック"/>
      <family val="3"/>
      <charset val="128"/>
    </font>
    <font>
      <sz val="16"/>
      <name val="BIZ UDゴシック"/>
      <family val="3"/>
      <charset val="128"/>
    </font>
    <font>
      <b/>
      <sz val="16"/>
      <color theme="1"/>
      <name val="BIZ UDゴシック"/>
      <family val="3"/>
      <charset val="128"/>
    </font>
    <font>
      <b/>
      <sz val="14"/>
      <color theme="1"/>
      <name val="BIZ UDゴシック"/>
      <family val="3"/>
      <charset val="128"/>
    </font>
    <font>
      <b/>
      <sz val="10"/>
      <color indexed="81"/>
      <name val="MS P ゴシック"/>
      <family val="3"/>
      <charset val="128"/>
    </font>
    <font>
      <sz val="10"/>
      <color indexed="81"/>
      <name val="MS P ゴシック"/>
      <family val="3"/>
      <charset val="128"/>
    </font>
    <font>
      <sz val="18"/>
      <name val="HGｺﾞｼｯｸM"/>
      <family val="3"/>
      <charset val="128"/>
    </font>
    <font>
      <sz val="18"/>
      <color rgb="FFFF0000"/>
      <name val="BIZ UDゴシック"/>
      <family val="3"/>
      <charset val="128"/>
    </font>
    <font>
      <sz val="18"/>
      <name val="BIZ UDゴシック"/>
      <family val="3"/>
      <charset val="128"/>
    </font>
    <font>
      <b/>
      <sz val="22"/>
      <name val="BIZ UDゴシック"/>
      <family val="3"/>
      <charset val="128"/>
    </font>
    <font>
      <sz val="22"/>
      <name val="BIZ UDゴシック"/>
      <family val="3"/>
      <charset val="128"/>
    </font>
    <font>
      <sz val="20"/>
      <color rgb="FF000000"/>
      <name val="BIZ UDゴシック"/>
      <family val="3"/>
      <charset val="128"/>
    </font>
    <font>
      <sz val="16"/>
      <color rgb="FF000000"/>
      <name val="BIZ UDゴシック"/>
      <family val="3"/>
      <charset val="128"/>
    </font>
    <font>
      <sz val="20"/>
      <color rgb="FFFF0000"/>
      <name val="BIZ UDゴシック"/>
      <family val="3"/>
      <charset val="128"/>
    </font>
    <font>
      <sz val="20"/>
      <color indexed="10"/>
      <name val="BIZ UDゴシック"/>
      <family val="3"/>
      <charset val="128"/>
    </font>
    <font>
      <sz val="20"/>
      <name val="BIZ UDゴシック"/>
      <family val="3"/>
      <charset val="128"/>
    </font>
    <font>
      <sz val="28"/>
      <name val="HGｺﾞｼｯｸM"/>
      <family val="3"/>
      <charset val="128"/>
    </font>
    <font>
      <b/>
      <sz val="20"/>
      <name val="HGｺﾞｼｯｸM"/>
      <family val="3"/>
      <charset val="128"/>
    </font>
    <font>
      <sz val="36"/>
      <name val="HGｺﾞｼｯｸM"/>
      <family val="3"/>
      <charset val="128"/>
    </font>
    <font>
      <sz val="20"/>
      <name val="HGｺﾞｼｯｸM"/>
      <family val="3"/>
      <charset val="128"/>
    </font>
    <font>
      <b/>
      <sz val="20"/>
      <color rgb="FFFF0000"/>
      <name val="BIZ UDゴシック"/>
      <family val="3"/>
      <charset val="128"/>
    </font>
    <font>
      <sz val="20"/>
      <color theme="1"/>
      <name val="BIZ UDゴシック"/>
      <family val="3"/>
      <charset val="128"/>
    </font>
    <font>
      <sz val="20"/>
      <color indexed="41"/>
      <name val="BIZ UDゴシック"/>
      <family val="3"/>
      <charset val="128"/>
    </font>
    <font>
      <sz val="20"/>
      <color theme="0"/>
      <name val="BIZ UDゴシック"/>
      <family val="3"/>
      <charset val="128"/>
    </font>
    <font>
      <strike/>
      <sz val="20"/>
      <color indexed="8"/>
      <name val="BIZ UDゴシック"/>
      <family val="3"/>
      <charset val="128"/>
    </font>
    <font>
      <b/>
      <sz val="28"/>
      <name val="BIZ UDゴシック"/>
      <family val="3"/>
      <charset val="128"/>
    </font>
    <font>
      <b/>
      <sz val="24"/>
      <name val="BIZ UDゴシック"/>
      <family val="3"/>
      <charset val="128"/>
    </font>
    <font>
      <sz val="18"/>
      <color rgb="FF000000"/>
      <name val="BIZ UDゴシック"/>
      <family val="3"/>
      <charset val="128"/>
    </font>
    <font>
      <sz val="26"/>
      <color indexed="8"/>
      <name val="HGｺﾞｼｯｸM"/>
      <family val="3"/>
      <charset val="128"/>
    </font>
    <font>
      <b/>
      <sz val="26"/>
      <name val="HGｺﾞｼｯｸM"/>
      <family val="3"/>
      <charset val="128"/>
    </font>
    <font>
      <sz val="26"/>
      <color indexed="10"/>
      <name val="HGｺﾞｼｯｸM"/>
      <family val="3"/>
      <charset val="128"/>
    </font>
    <font>
      <sz val="26"/>
      <name val="HGｺﾞｼｯｸM"/>
      <family val="3"/>
      <charset val="128"/>
    </font>
    <font>
      <b/>
      <sz val="26"/>
      <color indexed="10"/>
      <name val="HGｺﾞｼｯｸM"/>
      <family val="3"/>
      <charset val="128"/>
    </font>
    <font>
      <sz val="26"/>
      <color rgb="FFFF0000"/>
      <name val="HGｺﾞｼｯｸM"/>
      <family val="3"/>
      <charset val="128"/>
    </font>
    <font>
      <sz val="26"/>
      <color theme="1"/>
      <name val="HGｺﾞｼｯｸM"/>
      <family val="3"/>
      <charset val="128"/>
    </font>
    <font>
      <sz val="26"/>
      <color indexed="58"/>
      <name val="HGｺﾞｼｯｸM"/>
      <family val="3"/>
      <charset val="128"/>
    </font>
    <font>
      <b/>
      <sz val="26"/>
      <color theme="1"/>
      <name val="HGｺﾞｼｯｸM"/>
      <family val="3"/>
      <charset val="128"/>
    </font>
    <font>
      <b/>
      <sz val="20"/>
      <color theme="3" tint="0.39997558519241921"/>
      <name val="HGｺﾞｼｯｸM"/>
      <family val="3"/>
      <charset val="128"/>
    </font>
    <font>
      <sz val="16"/>
      <color rgb="FFFF0000"/>
      <name val="BIZ UDゴシック"/>
      <family val="3"/>
      <charset val="128"/>
    </font>
    <font>
      <sz val="28"/>
      <color indexed="8"/>
      <name val="BIZ UDゴシック"/>
      <family val="3"/>
      <charset val="128"/>
    </font>
    <font>
      <b/>
      <sz val="28"/>
      <color indexed="8"/>
      <name val="BIZ UDゴシック"/>
      <family val="3"/>
      <charset val="128"/>
    </font>
    <font>
      <b/>
      <sz val="18"/>
      <color theme="1"/>
      <name val="BIZ UDゴシック"/>
      <family val="3"/>
      <charset val="128"/>
    </font>
    <font>
      <b/>
      <sz val="18"/>
      <color indexed="10"/>
      <name val="BIZ UDゴシック"/>
      <family val="3"/>
      <charset val="128"/>
    </font>
    <font>
      <b/>
      <sz val="18"/>
      <color rgb="FFFF0000"/>
      <name val="BIZ UD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s>
  <borders count="88">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99">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38" fontId="20" fillId="0" borderId="53" xfId="4" applyFont="1" applyBorder="1"/>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5" fillId="0" borderId="0" xfId="0" applyFont="1" applyAlignment="1">
      <alignment shrinkToFit="1"/>
    </xf>
    <xf numFmtId="0" fontId="26" fillId="0" borderId="0" xfId="0" applyFont="1" applyAlignment="1">
      <alignment shrinkToFit="1"/>
    </xf>
    <xf numFmtId="38" fontId="26" fillId="0" borderId="0" xfId="0" applyNumberFormat="1" applyFont="1" applyAlignment="1">
      <alignment shrinkToFit="1"/>
    </xf>
    <xf numFmtId="0" fontId="37"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39"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8"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39" fillId="0" borderId="20" xfId="5" applyFont="1" applyBorder="1" applyAlignment="1">
      <alignment horizontal="right" vertical="center" shrinkToFit="1"/>
    </xf>
    <xf numFmtId="38" fontId="40"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8" fillId="0" borderId="46" xfId="5" applyFont="1" applyBorder="1" applyAlignment="1">
      <alignment horizontal="right" vertical="center" shrinkToFit="1"/>
    </xf>
    <xf numFmtId="38" fontId="40" fillId="0" borderId="3" xfId="5" applyFont="1" applyBorder="1" applyAlignment="1">
      <alignment horizontal="right" vertical="center" shrinkToFit="1"/>
    </xf>
    <xf numFmtId="38" fontId="41"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39" fillId="4" borderId="16" xfId="5" applyFont="1" applyFill="1" applyBorder="1" applyAlignment="1">
      <alignment horizontal="right" vertical="center" shrinkToFit="1"/>
    </xf>
    <xf numFmtId="38" fontId="40"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0" fillId="4" borderId="30" xfId="5" applyFont="1" applyFill="1" applyBorder="1" applyAlignment="1">
      <alignment horizontal="right" vertical="center" shrinkToFit="1"/>
    </xf>
    <xf numFmtId="38" fontId="41" fillId="0" borderId="15" xfId="5" applyFont="1" applyBorder="1" applyAlignment="1">
      <alignment horizontal="right" vertical="center" shrinkToFit="1"/>
    </xf>
    <xf numFmtId="38" fontId="39" fillId="4" borderId="76"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0" fillId="4" borderId="7" xfId="5" applyFont="1" applyFill="1" applyBorder="1" applyAlignment="1">
      <alignment horizontal="right" vertical="center" shrinkToFit="1"/>
    </xf>
    <xf numFmtId="38" fontId="40" fillId="0" borderId="7" xfId="5" applyFont="1" applyBorder="1" applyAlignment="1">
      <alignment horizontal="right" vertical="center" shrinkToFit="1"/>
    </xf>
    <xf numFmtId="38" fontId="38" fillId="4" borderId="15" xfId="5" applyFont="1" applyFill="1" applyBorder="1" applyAlignment="1">
      <alignment horizontal="right" vertical="center" shrinkToFit="1"/>
    </xf>
    <xf numFmtId="38" fontId="41" fillId="0" borderId="51" xfId="5" applyFont="1" applyBorder="1" applyAlignment="1">
      <alignment horizontal="right" vertical="center" shrinkToFit="1"/>
    </xf>
    <xf numFmtId="38" fontId="40" fillId="0" borderId="12" xfId="5" applyFont="1" applyBorder="1" applyAlignment="1">
      <alignment horizontal="right" vertical="center" shrinkToFit="1"/>
    </xf>
    <xf numFmtId="38" fontId="25" fillId="0" borderId="0" xfId="0" applyNumberFormat="1" applyFont="1" applyAlignment="1">
      <alignment shrinkToFit="1"/>
    </xf>
    <xf numFmtId="38" fontId="39"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39" fillId="0" borderId="30" xfId="5" applyFont="1" applyBorder="1" applyAlignment="1">
      <alignment horizontal="right" vertical="center" shrinkToFit="1"/>
    </xf>
    <xf numFmtId="38" fontId="40" fillId="0" borderId="30" xfId="5" applyFont="1" applyBorder="1" applyAlignment="1">
      <alignment horizontal="right" vertical="center" shrinkToFit="1"/>
    </xf>
    <xf numFmtId="38" fontId="40"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5"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1"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5" fillId="0" borderId="16" xfId="5" applyFont="1" applyBorder="1" applyAlignment="1">
      <alignment horizontal="right" vertical="center" shrinkToFit="1"/>
    </xf>
    <xf numFmtId="38" fontId="38" fillId="0" borderId="23" xfId="5" applyFont="1" applyBorder="1" applyAlignment="1">
      <alignment horizontal="right" vertical="center" shrinkToFit="1"/>
    </xf>
    <xf numFmtId="0" fontId="25" fillId="4" borderId="0" xfId="0" applyFont="1" applyFill="1" applyAlignment="1">
      <alignment shrinkToFit="1"/>
    </xf>
    <xf numFmtId="38" fontId="38"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8" fillId="0" borderId="45" xfId="5" applyFont="1" applyBorder="1" applyAlignment="1">
      <alignment horizontal="right" vertical="center" shrinkToFit="1"/>
    </xf>
    <xf numFmtId="38" fontId="43" fillId="0" borderId="0" xfId="5" applyFont="1" applyAlignment="1">
      <alignment horizontal="right" vertical="center" shrinkToFit="1"/>
    </xf>
    <xf numFmtId="0" fontId="25"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7" fillId="0" borderId="0" xfId="0" applyFont="1" applyAlignment="1">
      <alignment shrinkToFit="1"/>
    </xf>
    <xf numFmtId="0" fontId="44"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5" fillId="0" borderId="25" xfId="0" applyFont="1" applyBorder="1" applyAlignment="1">
      <alignment shrinkToFit="1"/>
    </xf>
    <xf numFmtId="0" fontId="22" fillId="0" borderId="25" xfId="0" applyFont="1" applyBorder="1" applyAlignment="1">
      <alignment horizontal="center" vertical="center" shrinkToFit="1"/>
    </xf>
    <xf numFmtId="0" fontId="33" fillId="0" borderId="0" xfId="0" applyFont="1" applyAlignment="1">
      <alignment vertical="center" shrinkToFit="1"/>
    </xf>
    <xf numFmtId="0" fontId="33" fillId="4" borderId="0" xfId="0" applyFont="1" applyFill="1"/>
    <xf numFmtId="0" fontId="33" fillId="0" borderId="6" xfId="0" applyFont="1" applyBorder="1" applyAlignment="1">
      <alignment vertical="center"/>
    </xf>
    <xf numFmtId="0" fontId="33" fillId="0" borderId="6" xfId="0" applyFont="1" applyBorder="1" applyAlignment="1">
      <alignment vertical="center" shrinkToFit="1"/>
    </xf>
    <xf numFmtId="0" fontId="30" fillId="0" borderId="6" xfId="0" applyFont="1" applyBorder="1" applyAlignment="1">
      <alignment horizontal="left" vertical="center" shrinkToFit="1"/>
    </xf>
    <xf numFmtId="0" fontId="28" fillId="4" borderId="0" xfId="0" applyFont="1" applyFill="1" applyAlignment="1">
      <alignment vertical="center"/>
    </xf>
    <xf numFmtId="0" fontId="28" fillId="0" borderId="0" xfId="0" applyFont="1" applyAlignment="1">
      <alignment vertical="center"/>
    </xf>
    <xf numFmtId="0" fontId="24" fillId="0" borderId="5" xfId="0" applyFont="1" applyBorder="1" applyAlignment="1">
      <alignment shrinkToFit="1"/>
    </xf>
    <xf numFmtId="0" fontId="24" fillId="0" borderId="27" xfId="0" applyFont="1" applyBorder="1" applyAlignment="1">
      <alignment shrinkToFit="1"/>
    </xf>
    <xf numFmtId="177" fontId="35" fillId="0" borderId="3" xfId="0" applyNumberFormat="1" applyFont="1" applyBorder="1" applyAlignment="1">
      <alignment horizontal="centerContinuous" vertical="center"/>
    </xf>
    <xf numFmtId="0" fontId="25" fillId="0" borderId="5" xfId="0" applyFont="1" applyBorder="1" applyAlignment="1">
      <alignment shrinkToFit="1"/>
    </xf>
    <xf numFmtId="0" fontId="25" fillId="0" borderId="27" xfId="0" applyFont="1" applyBorder="1" applyAlignment="1">
      <alignment shrinkToFit="1"/>
    </xf>
    <xf numFmtId="177" fontId="36" fillId="0" borderId="0" xfId="0" applyNumberFormat="1" applyFont="1" applyAlignment="1">
      <alignment vertical="center" shrinkToFit="1"/>
    </xf>
    <xf numFmtId="0" fontId="28" fillId="4" borderId="0" xfId="0" applyFont="1" applyFill="1"/>
    <xf numFmtId="0" fontId="28" fillId="0" borderId="0" xfId="0" applyFont="1"/>
    <xf numFmtId="40" fontId="25" fillId="4" borderId="0" xfId="0" applyNumberFormat="1" applyFont="1" applyFill="1" applyAlignment="1">
      <alignment shrinkToFit="1"/>
    </xf>
    <xf numFmtId="0" fontId="25"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4" fillId="7" borderId="3" xfId="5" applyNumberFormat="1" applyFont="1" applyFill="1" applyBorder="1" applyAlignment="1">
      <alignment shrinkToFit="1"/>
    </xf>
    <xf numFmtId="40" fontId="24" fillId="7" borderId="3" xfId="5" applyNumberFormat="1" applyFont="1" applyFill="1" applyBorder="1" applyAlignment="1">
      <alignment shrinkToFit="1"/>
    </xf>
    <xf numFmtId="40" fontId="24" fillId="7" borderId="7" xfId="5" applyNumberFormat="1" applyFont="1" applyFill="1" applyBorder="1" applyAlignment="1">
      <alignment shrinkToFit="1"/>
    </xf>
    <xf numFmtId="38" fontId="32"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1" fillId="0" borderId="47" xfId="5" applyFont="1" applyBorder="1" applyAlignment="1">
      <alignment horizontal="right" vertical="center" shrinkToFit="1"/>
    </xf>
    <xf numFmtId="38" fontId="41" fillId="0" borderId="23" xfId="5" applyFont="1" applyBorder="1" applyAlignment="1">
      <alignment horizontal="right" vertical="center" shrinkToFit="1"/>
    </xf>
    <xf numFmtId="38" fontId="42" fillId="4" borderId="0" xfId="0" applyNumberFormat="1" applyFont="1" applyFill="1" applyAlignment="1">
      <alignment vertical="center"/>
    </xf>
    <xf numFmtId="0" fontId="30" fillId="4" borderId="0" xfId="0" applyFont="1" applyFill="1" applyAlignment="1">
      <alignment vertical="center" textRotation="255"/>
    </xf>
    <xf numFmtId="0" fontId="31" fillId="4" borderId="0" xfId="0" applyFont="1" applyFill="1" applyAlignment="1">
      <alignment vertical="center" textRotation="255"/>
    </xf>
    <xf numFmtId="176" fontId="17" fillId="4" borderId="76" xfId="5" applyNumberFormat="1" applyFont="1" applyFill="1" applyBorder="1" applyAlignment="1">
      <alignment horizontal="right" vertical="center" shrinkToFit="1"/>
    </xf>
    <xf numFmtId="38" fontId="38" fillId="0" borderId="76" xfId="5" applyFont="1" applyBorder="1" applyAlignment="1">
      <alignment horizontal="right" vertical="center" shrinkToFit="1"/>
    </xf>
    <xf numFmtId="38" fontId="38" fillId="0" borderId="32" xfId="5" applyFont="1" applyBorder="1" applyAlignment="1">
      <alignment horizontal="right" vertical="center" shrinkToFit="1"/>
    </xf>
    <xf numFmtId="0" fontId="29"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0" fillId="4" borderId="0" xfId="0" applyFont="1" applyFill="1" applyAlignment="1">
      <alignment vertical="center"/>
    </xf>
    <xf numFmtId="176" fontId="18" fillId="2" borderId="10" xfId="5" applyNumberFormat="1" applyFont="1" applyFill="1" applyBorder="1" applyAlignment="1">
      <alignment horizontal="right" vertical="center" shrinkToFit="1"/>
    </xf>
    <xf numFmtId="38" fontId="26"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3" fillId="0" borderId="53" xfId="0" applyFont="1" applyBorder="1" applyAlignment="1">
      <alignment horizontal="center" vertical="center"/>
    </xf>
    <xf numFmtId="38" fontId="26" fillId="0" borderId="30" xfId="5" applyFont="1" applyBorder="1" applyAlignment="1">
      <alignment horizontal="right" vertical="center" shrinkToFit="1"/>
    </xf>
    <xf numFmtId="38" fontId="26" fillId="0" borderId="16"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0" fillId="0" borderId="46" xfId="5" applyFont="1" applyBorder="1" applyAlignment="1">
      <alignment horizontal="right" vertical="center" shrinkToFit="1"/>
    </xf>
    <xf numFmtId="38" fontId="39" fillId="0" borderId="10" xfId="5" applyFont="1" applyBorder="1" applyAlignment="1">
      <alignment horizontal="right" vertical="center" shrinkToFit="1"/>
    </xf>
    <xf numFmtId="38" fontId="39" fillId="0" borderId="15" xfId="5" applyFont="1" applyBorder="1" applyAlignment="1">
      <alignment horizontal="right" vertical="center" shrinkToFit="1"/>
    </xf>
    <xf numFmtId="38" fontId="39" fillId="0" borderId="46" xfId="5" applyFont="1" applyBorder="1" applyAlignment="1">
      <alignment horizontal="right" vertical="center" shrinkToFit="1"/>
    </xf>
    <xf numFmtId="0" fontId="33" fillId="4" borderId="0" xfId="0" applyFont="1" applyFill="1" applyAlignment="1">
      <alignment vertical="center" textRotation="255"/>
    </xf>
    <xf numFmtId="0" fontId="25" fillId="0" borderId="0" xfId="0" applyFont="1"/>
    <xf numFmtId="0" fontId="24" fillId="0" borderId="20" xfId="0" applyFont="1" applyBorder="1" applyAlignment="1">
      <alignment vertical="top"/>
    </xf>
    <xf numFmtId="0" fontId="24" fillId="0" borderId="37" xfId="0" applyFont="1" applyBorder="1" applyAlignment="1">
      <alignment vertical="top"/>
    </xf>
    <xf numFmtId="0" fontId="24" fillId="0" borderId="1" xfId="0" applyFont="1" applyBorder="1" applyAlignment="1">
      <alignment vertical="top"/>
    </xf>
    <xf numFmtId="0" fontId="45" fillId="0" borderId="0" xfId="0" applyFont="1" applyAlignment="1">
      <alignment vertical="top" wrapText="1" shrinkToFit="1"/>
    </xf>
    <xf numFmtId="0" fontId="24" fillId="0" borderId="74" xfId="0" applyFont="1" applyBorder="1" applyAlignment="1">
      <alignment horizontal="left" vertical="top"/>
    </xf>
    <xf numFmtId="0" fontId="24" fillId="0" borderId="1" xfId="0" applyFont="1" applyBorder="1" applyAlignment="1">
      <alignment horizontal="left" vertical="top"/>
    </xf>
    <xf numFmtId="0" fontId="24" fillId="0" borderId="75" xfId="0" applyFont="1" applyBorder="1" applyAlignment="1">
      <alignment horizontal="left" vertical="top"/>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20" xfId="0" applyFont="1" applyBorder="1" applyAlignment="1">
      <alignment horizontal="left" vertical="top"/>
    </xf>
    <xf numFmtId="0" fontId="24" fillId="0" borderId="0" xfId="0" applyFont="1" applyAlignment="1">
      <alignment vertical="top" wrapText="1" shrinkToFit="1"/>
    </xf>
    <xf numFmtId="38" fontId="38" fillId="4" borderId="76" xfId="5" applyFont="1" applyFill="1" applyBorder="1" applyAlignment="1">
      <alignment horizontal="right" vertical="center" shrinkToFit="1"/>
    </xf>
    <xf numFmtId="0" fontId="45" fillId="0" borderId="0" xfId="0" applyFont="1" applyAlignment="1">
      <alignment shrinkToFit="1"/>
    </xf>
    <xf numFmtId="0" fontId="33" fillId="0" borderId="4" xfId="0" applyFont="1" applyBorder="1" applyAlignment="1">
      <alignment horizontal="center" vertical="center" shrinkToFit="1"/>
    </xf>
    <xf numFmtId="38" fontId="33" fillId="0" borderId="4" xfId="5" applyFont="1" applyBorder="1" applyAlignment="1">
      <alignment horizontal="center" vertical="center" shrinkToFit="1"/>
    </xf>
    <xf numFmtId="38" fontId="42" fillId="3" borderId="51" xfId="0" applyNumberFormat="1" applyFont="1" applyFill="1" applyBorder="1" applyAlignment="1">
      <alignment vertical="center" shrinkToFit="1"/>
    </xf>
    <xf numFmtId="38" fontId="35" fillId="0" borderId="3" xfId="9" applyFont="1" applyBorder="1" applyAlignment="1">
      <alignment horizontal="centerContinuous" vertical="center"/>
    </xf>
    <xf numFmtId="176" fontId="23" fillId="0" borderId="7" xfId="0" applyNumberFormat="1" applyFont="1" applyBorder="1" applyAlignment="1">
      <alignment vertical="center"/>
    </xf>
    <xf numFmtId="38" fontId="28" fillId="6" borderId="3" xfId="5" applyFont="1" applyFill="1" applyBorder="1" applyAlignment="1">
      <alignment horizontal="centerContinuous" vertical="center" shrinkToFit="1"/>
    </xf>
    <xf numFmtId="0" fontId="28" fillId="6" borderId="3" xfId="0" applyFont="1" applyFill="1" applyBorder="1" applyAlignment="1">
      <alignment horizontal="centerContinuous" vertical="center" shrinkToFit="1"/>
    </xf>
    <xf numFmtId="38" fontId="28" fillId="6" borderId="3" xfId="5" applyFont="1" applyFill="1" applyBorder="1" applyAlignment="1">
      <alignment horizontal="center" vertical="center" shrinkToFit="1"/>
    </xf>
    <xf numFmtId="0" fontId="28" fillId="6" borderId="3" xfId="0" applyFont="1" applyFill="1" applyBorder="1" applyAlignment="1">
      <alignment horizontal="center" vertical="center" shrinkToFit="1"/>
    </xf>
    <xf numFmtId="0" fontId="28" fillId="6" borderId="5" xfId="0" applyFont="1" applyFill="1" applyBorder="1" applyAlignment="1">
      <alignment horizontal="center" vertical="center" shrinkToFit="1"/>
    </xf>
    <xf numFmtId="38" fontId="33"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0" fontId="47" fillId="0" borderId="0" xfId="0" applyFont="1" applyAlignment="1">
      <alignment shrinkToFit="1"/>
    </xf>
    <xf numFmtId="38" fontId="48"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4" fillId="0" borderId="0" xfId="0" applyFont="1" applyAlignment="1">
      <alignment horizontal="left" vertical="top"/>
    </xf>
    <xf numFmtId="0" fontId="24" fillId="0" borderId="0" xfId="0" applyFont="1" applyAlignment="1">
      <alignment vertical="top"/>
    </xf>
    <xf numFmtId="0" fontId="46" fillId="0" borderId="0" xfId="0" applyFont="1" applyAlignment="1">
      <alignment horizontal="centerContinuous" vertical="center"/>
    </xf>
    <xf numFmtId="0" fontId="16" fillId="0" borderId="14" xfId="0" applyFont="1" applyBorder="1" applyAlignment="1">
      <alignment horizontal="center" shrinkToFit="1"/>
    </xf>
    <xf numFmtId="176" fontId="16" fillId="2" borderId="20" xfId="5" applyNumberFormat="1" applyFont="1" applyFill="1" applyBorder="1" applyAlignment="1">
      <alignment horizontal="right" vertical="center" shrinkToFit="1"/>
    </xf>
    <xf numFmtId="38" fontId="40" fillId="4" borderId="3" xfId="5" applyFont="1" applyFill="1" applyBorder="1" applyAlignment="1">
      <alignment horizontal="right" vertical="center" shrinkToFit="1"/>
    </xf>
    <xf numFmtId="38" fontId="39" fillId="4" borderId="79" xfId="5" applyFont="1" applyFill="1" applyBorder="1" applyAlignment="1">
      <alignment horizontal="right" vertical="center" shrinkToFit="1"/>
    </xf>
    <xf numFmtId="38" fontId="39" fillId="4" borderId="34" xfId="5"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0" fillId="4" borderId="76" xfId="5" applyFont="1" applyFill="1" applyBorder="1" applyAlignment="1">
      <alignment horizontal="right" vertical="center" shrinkToFi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176" fontId="16" fillId="2" borderId="21" xfId="5" applyNumberFormat="1" applyFont="1" applyFill="1" applyBorder="1" applyAlignment="1">
      <alignment horizontal="right" vertical="center" shrinkToFit="1"/>
    </xf>
    <xf numFmtId="38" fontId="25" fillId="0" borderId="34" xfId="5" applyFont="1" applyBorder="1" applyAlignment="1">
      <alignment horizontal="right" vertical="center" shrinkToFit="1"/>
    </xf>
    <xf numFmtId="176" fontId="16" fillId="0" borderId="12" xfId="5" applyNumberFormat="1" applyFont="1" applyBorder="1" applyAlignment="1">
      <alignment horizontal="right" vertical="center" shrinkToFi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0" xfId="5" applyFont="1" applyBorder="1" applyAlignment="1">
      <alignment horizontal="right" vertical="center" shrinkToFit="1"/>
    </xf>
    <xf numFmtId="38" fontId="18" fillId="0" borderId="20" xfId="5" applyFont="1" applyBorder="1" applyAlignment="1">
      <alignment horizontal="right" vertical="center" shrinkToFit="1"/>
    </xf>
    <xf numFmtId="176" fontId="18" fillId="4" borderId="23" xfId="5" applyNumberFormat="1" applyFont="1" applyFill="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5" fillId="0" borderId="3" xfId="5" applyFont="1" applyBorder="1" applyAlignment="1">
      <alignment horizontal="right" vertical="center" shrinkToFit="1"/>
    </xf>
    <xf numFmtId="38" fontId="52" fillId="6" borderId="4" xfId="5" applyFont="1" applyFill="1" applyBorder="1" applyAlignment="1">
      <alignment horizontal="centerContinuous" vertical="center" shrinkToFit="1"/>
    </xf>
    <xf numFmtId="38" fontId="30" fillId="0" borderId="3" xfId="5" applyFont="1" applyBorder="1" applyAlignment="1">
      <alignment horizontal="centerContinuous" vertical="center" shrinkToFit="1"/>
    </xf>
    <xf numFmtId="38" fontId="30" fillId="0" borderId="2" xfId="5" applyFont="1" applyBorder="1" applyAlignment="1">
      <alignment horizontal="centerContinuous" vertical="center"/>
    </xf>
    <xf numFmtId="38" fontId="30" fillId="0" borderId="2" xfId="5" applyFont="1" applyBorder="1" applyAlignment="1">
      <alignment horizontal="centerContinuous" vertical="center" shrinkToFit="1"/>
    </xf>
    <xf numFmtId="38" fontId="54" fillId="4" borderId="21" xfId="5" applyFont="1" applyFill="1" applyBorder="1" applyAlignment="1">
      <alignment horizontal="left" vertical="center" indent="1"/>
    </xf>
    <xf numFmtId="0" fontId="53" fillId="0" borderId="17" xfId="0" applyFont="1" applyBorder="1" applyAlignment="1">
      <alignment vertical="center"/>
    </xf>
    <xf numFmtId="0" fontId="54" fillId="0" borderId="0" xfId="0" applyFont="1" applyAlignment="1">
      <alignment shrinkToFit="1"/>
    </xf>
    <xf numFmtId="0" fontId="31" fillId="0" borderId="45" xfId="0" applyFont="1" applyBorder="1" applyAlignment="1">
      <alignment horizontal="center" vertical="center"/>
    </xf>
    <xf numFmtId="0" fontId="31" fillId="0" borderId="45" xfId="0" applyFont="1" applyBorder="1" applyAlignment="1">
      <alignment vertical="center" textRotation="255"/>
    </xf>
    <xf numFmtId="0" fontId="31" fillId="0" borderId="53" xfId="0" applyFont="1" applyBorder="1" applyAlignment="1">
      <alignment vertical="center" textRotation="255"/>
    </xf>
    <xf numFmtId="0" fontId="45" fillId="0" borderId="55" xfId="0" applyFont="1" applyBorder="1" applyAlignment="1">
      <alignment horizontal="left" vertical="top" indent="1"/>
    </xf>
    <xf numFmtId="0" fontId="45" fillId="0" borderId="74" xfId="0" applyFont="1" applyBorder="1" applyAlignment="1">
      <alignment horizontal="left" vertical="top"/>
    </xf>
    <xf numFmtId="40" fontId="45" fillId="7" borderId="3" xfId="5" applyNumberFormat="1" applyFont="1" applyFill="1" applyBorder="1" applyAlignment="1">
      <alignment horizontal="center" vertical="center" shrinkToFit="1"/>
    </xf>
    <xf numFmtId="176" fontId="16" fillId="4" borderId="20" xfId="5" applyNumberFormat="1" applyFont="1" applyFill="1" applyBorder="1" applyAlignment="1">
      <alignment horizontal="right" vertical="center" shrinkToFit="1"/>
    </xf>
    <xf numFmtId="0" fontId="56" fillId="0" borderId="51" xfId="0" applyFont="1" applyBorder="1" applyAlignment="1">
      <alignment horizontal="center" vertical="center" shrinkToFit="1"/>
    </xf>
    <xf numFmtId="38" fontId="32" fillId="4" borderId="28" xfId="5" applyFont="1" applyFill="1" applyBorder="1" applyAlignment="1">
      <alignment vertical="center"/>
    </xf>
    <xf numFmtId="38" fontId="32" fillId="4" borderId="17" xfId="5" applyFont="1" applyFill="1" applyBorder="1" applyAlignment="1">
      <alignment vertical="center"/>
    </xf>
    <xf numFmtId="0" fontId="32" fillId="4" borderId="17" xfId="0" applyFont="1" applyFill="1" applyBorder="1" applyAlignment="1">
      <alignment vertical="center"/>
    </xf>
    <xf numFmtId="0" fontId="32" fillId="4" borderId="17" xfId="0" applyFont="1" applyFill="1" applyBorder="1" applyAlignment="1" applyProtection="1">
      <alignment vertical="center"/>
      <protection locked="0"/>
    </xf>
    <xf numFmtId="38" fontId="32" fillId="4" borderId="17" xfId="5" applyFont="1" applyFill="1" applyBorder="1" applyAlignment="1" applyProtection="1">
      <alignment vertical="center"/>
      <protection locked="0"/>
    </xf>
    <xf numFmtId="38" fontId="32" fillId="4" borderId="17" xfId="6" applyFont="1" applyFill="1" applyBorder="1" applyAlignment="1" applyProtection="1">
      <alignment vertical="center"/>
      <protection locked="0"/>
    </xf>
    <xf numFmtId="38" fontId="32" fillId="4" borderId="21" xfId="5" applyFont="1" applyFill="1" applyBorder="1" applyAlignment="1">
      <alignment vertical="center"/>
    </xf>
    <xf numFmtId="38" fontId="32" fillId="4" borderId="21" xfId="5" applyFont="1" applyFill="1" applyBorder="1" applyAlignment="1" applyProtection="1">
      <alignment vertical="center"/>
      <protection locked="0"/>
    </xf>
    <xf numFmtId="0" fontId="32" fillId="4" borderId="28" xfId="0" applyFont="1" applyFill="1" applyBorder="1" applyAlignment="1" applyProtection="1">
      <alignment vertical="center"/>
      <protection locked="0"/>
    </xf>
    <xf numFmtId="0" fontId="32" fillId="4" borderId="29" xfId="0" applyFont="1" applyFill="1" applyBorder="1" applyAlignment="1" applyProtection="1">
      <alignment vertical="center"/>
      <protection locked="0"/>
    </xf>
    <xf numFmtId="38" fontId="32" fillId="0" borderId="13" xfId="6" applyFont="1" applyBorder="1" applyAlignment="1">
      <alignment vertical="center"/>
    </xf>
    <xf numFmtId="38" fontId="32" fillId="0" borderId="17" xfId="5" applyFont="1" applyBorder="1" applyAlignment="1">
      <alignment vertical="center"/>
    </xf>
    <xf numFmtId="0" fontId="32" fillId="0" borderId="21" xfId="0" applyFont="1" applyBorder="1" applyAlignment="1" applyProtection="1">
      <alignment vertical="center"/>
      <protection locked="0"/>
    </xf>
    <xf numFmtId="38" fontId="32" fillId="4" borderId="28" xfId="5" applyFont="1" applyFill="1" applyBorder="1" applyAlignment="1" applyProtection="1">
      <alignment vertical="center"/>
      <protection locked="0"/>
    </xf>
    <xf numFmtId="38" fontId="32" fillId="4" borderId="29" xfId="5" applyFont="1" applyFill="1" applyBorder="1" applyAlignment="1">
      <alignment vertical="center"/>
    </xf>
    <xf numFmtId="38" fontId="32" fillId="4" borderId="13" xfId="5" applyFont="1" applyFill="1" applyBorder="1" applyAlignment="1">
      <alignment vertical="center"/>
    </xf>
    <xf numFmtId="38" fontId="60" fillId="4" borderId="21" xfId="5" applyFont="1" applyFill="1" applyBorder="1" applyAlignment="1">
      <alignment vertical="center"/>
    </xf>
    <xf numFmtId="38" fontId="61" fillId="4" borderId="28" xfId="5" applyFont="1" applyFill="1" applyBorder="1" applyAlignment="1">
      <alignment horizontal="left" vertical="center" indent="1"/>
    </xf>
    <xf numFmtId="38" fontId="61" fillId="4" borderId="17" xfId="5" applyFont="1" applyFill="1" applyBorder="1" applyAlignment="1">
      <alignment horizontal="left" vertical="center" indent="1"/>
    </xf>
    <xf numFmtId="38" fontId="61" fillId="0" borderId="17" xfId="5" applyFont="1" applyBorder="1" applyAlignment="1">
      <alignment horizontal="left" vertical="center" indent="1"/>
    </xf>
    <xf numFmtId="0" fontId="61" fillId="0" borderId="17" xfId="0" applyFont="1" applyBorder="1" applyAlignment="1">
      <alignment horizontal="left" vertical="center" indent="1"/>
    </xf>
    <xf numFmtId="0" fontId="61" fillId="0" borderId="21" xfId="0" applyFont="1" applyBorder="1" applyAlignment="1">
      <alignment horizontal="left" vertical="center" indent="1"/>
    </xf>
    <xf numFmtId="0" fontId="61" fillId="0" borderId="28" xfId="0" applyFont="1" applyBorder="1" applyAlignment="1">
      <alignment horizontal="left" vertical="center" indent="1"/>
    </xf>
    <xf numFmtId="0" fontId="61" fillId="0" borderId="29" xfId="0" applyFont="1" applyBorder="1" applyAlignment="1">
      <alignment horizontal="left" vertical="center" indent="1"/>
    </xf>
    <xf numFmtId="0" fontId="61" fillId="4" borderId="13" xfId="0" applyFont="1" applyFill="1" applyBorder="1" applyAlignment="1" applyProtection="1">
      <alignment horizontal="left" vertical="center" indent="1"/>
      <protection locked="0"/>
    </xf>
    <xf numFmtId="38" fontId="61" fillId="0" borderId="21" xfId="5" applyFont="1" applyBorder="1" applyAlignment="1">
      <alignment horizontal="left" vertical="center" indent="1"/>
    </xf>
    <xf numFmtId="38" fontId="61" fillId="4" borderId="21" xfId="5" applyFont="1" applyFill="1" applyBorder="1" applyAlignment="1" applyProtection="1">
      <alignment horizontal="left" vertical="center" indent="1"/>
      <protection locked="0"/>
    </xf>
    <xf numFmtId="38" fontId="61" fillId="4" borderId="17" xfId="5" applyFont="1" applyFill="1" applyBorder="1" applyAlignment="1" applyProtection="1">
      <alignment horizontal="left" vertical="center" indent="1"/>
      <protection locked="0"/>
    </xf>
    <xf numFmtId="38" fontId="61" fillId="4" borderId="21" xfId="5" applyFont="1" applyFill="1" applyBorder="1" applyAlignment="1">
      <alignment horizontal="left" vertical="center" indent="1"/>
    </xf>
    <xf numFmtId="38" fontId="61" fillId="4" borderId="29" xfId="5" applyFont="1" applyFill="1" applyBorder="1" applyAlignment="1">
      <alignment horizontal="left" vertical="center" indent="1"/>
    </xf>
    <xf numFmtId="38" fontId="61" fillId="4" borderId="13" xfId="5" applyFont="1" applyFill="1" applyBorder="1" applyAlignment="1">
      <alignment horizontal="left" vertical="center" indent="1"/>
    </xf>
    <xf numFmtId="0" fontId="32" fillId="4" borderId="4" xfId="0" applyFont="1" applyFill="1" applyBorder="1" applyAlignment="1">
      <alignment horizontal="center" vertical="center" shrinkToFit="1"/>
    </xf>
    <xf numFmtId="0" fontId="62" fillId="0" borderId="0" xfId="0" applyFont="1" applyAlignment="1">
      <alignment shrinkToFit="1"/>
    </xf>
    <xf numFmtId="0" fontId="63" fillId="0" borderId="25" xfId="0" applyFont="1" applyBorder="1" applyAlignment="1">
      <alignment horizontal="center" vertical="center"/>
    </xf>
    <xf numFmtId="0" fontId="61" fillId="0" borderId="77" xfId="0" applyFont="1" applyBorder="1" applyAlignment="1">
      <alignment horizontal="center" vertical="center" shrinkToFit="1"/>
    </xf>
    <xf numFmtId="0" fontId="64" fillId="0" borderId="0" xfId="0" applyFont="1" applyAlignment="1">
      <alignment shrinkToFit="1"/>
    </xf>
    <xf numFmtId="0" fontId="63" fillId="0" borderId="25" xfId="0" applyFont="1" applyBorder="1" applyAlignment="1">
      <alignment horizontal="center" vertical="center" shrinkToFit="1"/>
    </xf>
    <xf numFmtId="38" fontId="59" fillId="4" borderId="17" xfId="5" applyFont="1" applyFill="1" applyBorder="1" applyAlignment="1" applyProtection="1">
      <alignment horizontal="left" vertical="center" indent="1"/>
      <protection locked="0"/>
    </xf>
    <xf numFmtId="0" fontId="32" fillId="0" borderId="4" xfId="0" applyFont="1" applyBorder="1" applyAlignment="1">
      <alignment horizontal="center" vertical="center" shrinkToFit="1"/>
    </xf>
    <xf numFmtId="38" fontId="65" fillId="6" borderId="4" xfId="5" applyFont="1" applyFill="1" applyBorder="1" applyAlignment="1">
      <alignment horizontal="centerContinuous" vertical="center" shrinkToFit="1"/>
    </xf>
    <xf numFmtId="38" fontId="61" fillId="0" borderId="28" xfId="5" applyFont="1" applyBorder="1" applyAlignment="1">
      <alignment vertical="center"/>
    </xf>
    <xf numFmtId="38" fontId="59" fillId="0" borderId="29" xfId="5" applyFont="1" applyBorder="1" applyAlignment="1">
      <alignment horizontal="left" vertical="center" indent="1"/>
    </xf>
    <xf numFmtId="38" fontId="32" fillId="0" borderId="43" xfId="5" applyFont="1" applyBorder="1" applyAlignment="1">
      <alignment horizontal="center" vertical="center" shrinkToFit="1"/>
    </xf>
    <xf numFmtId="38" fontId="32" fillId="0" borderId="28" xfId="5" applyFont="1" applyBorder="1" applyAlignment="1">
      <alignment vertical="center"/>
    </xf>
    <xf numFmtId="38" fontId="59" fillId="0" borderId="17" xfId="5" applyFont="1" applyBorder="1" applyAlignment="1">
      <alignment horizontal="left" vertical="center" indent="1"/>
    </xf>
    <xf numFmtId="0" fontId="32" fillId="0" borderId="29" xfId="0" applyFont="1" applyBorder="1" applyAlignment="1">
      <alignment vertical="center"/>
    </xf>
    <xf numFmtId="38" fontId="32" fillId="0" borderId="4" xfId="5" applyFont="1" applyBorder="1" applyAlignment="1">
      <alignment horizontal="center" vertical="center" shrinkToFit="1"/>
    </xf>
    <xf numFmtId="0" fontId="32" fillId="0" borderId="17" xfId="0" applyFont="1" applyBorder="1" applyAlignment="1">
      <alignment vertical="center"/>
    </xf>
    <xf numFmtId="38" fontId="32" fillId="0" borderId="29" xfId="5" applyFont="1" applyBorder="1" applyAlignment="1">
      <alignment vertical="center"/>
    </xf>
    <xf numFmtId="0" fontId="32" fillId="0" borderId="43" xfId="0" applyFont="1" applyBorder="1" applyAlignment="1">
      <alignment horizontal="center" vertical="center" shrinkToFit="1"/>
    </xf>
    <xf numFmtId="0" fontId="32" fillId="0" borderId="17" xfId="0" applyFont="1" applyBorder="1" applyAlignment="1" applyProtection="1">
      <alignment vertical="center"/>
      <protection locked="0"/>
    </xf>
    <xf numFmtId="0" fontId="59" fillId="4" borderId="17" xfId="0" applyFont="1" applyFill="1" applyBorder="1" applyAlignment="1">
      <alignment horizontal="left" vertical="center" indent="2"/>
    </xf>
    <xf numFmtId="38" fontId="59" fillId="4" borderId="17" xfId="5" applyFont="1" applyFill="1" applyBorder="1" applyAlignment="1">
      <alignment horizontal="left" vertical="center" indent="2"/>
    </xf>
    <xf numFmtId="38" fontId="32" fillId="0" borderId="49" xfId="5" applyFont="1" applyBorder="1" applyAlignment="1">
      <alignment vertical="center"/>
    </xf>
    <xf numFmtId="38" fontId="61" fillId="0" borderId="13" xfId="6" applyFont="1" applyBorder="1" applyAlignment="1">
      <alignment horizontal="left" vertical="center"/>
    </xf>
    <xf numFmtId="38" fontId="59" fillId="0" borderId="13" xfId="5" applyFont="1" applyBorder="1" applyAlignment="1">
      <alignment horizontal="left" vertical="center" indent="2"/>
    </xf>
    <xf numFmtId="38" fontId="59" fillId="0" borderId="17" xfId="5" applyFont="1" applyBorder="1" applyAlignment="1">
      <alignment horizontal="left" vertical="center" indent="2"/>
    </xf>
    <xf numFmtId="38" fontId="32" fillId="0" borderId="21" xfId="5" applyFont="1" applyBorder="1" applyAlignment="1">
      <alignment vertical="center"/>
    </xf>
    <xf numFmtId="38" fontId="32" fillId="0" borderId="17" xfId="6" applyFont="1" applyBorder="1" applyAlignment="1">
      <alignment vertical="center"/>
    </xf>
    <xf numFmtId="38" fontId="32" fillId="0" borderId="29" xfId="5" applyFont="1" applyBorder="1" applyAlignment="1">
      <alignment horizontal="center" vertical="center" shrinkToFit="1"/>
    </xf>
    <xf numFmtId="38" fontId="65" fillId="6" borderId="49" xfId="5" applyFont="1" applyFill="1" applyBorder="1" applyAlignment="1">
      <alignment horizontal="centerContinuous" vertical="center" shrinkToFit="1"/>
    </xf>
    <xf numFmtId="38" fontId="32" fillId="0" borderId="4" xfId="5" applyFont="1" applyBorder="1" applyAlignment="1">
      <alignment vertical="center"/>
    </xf>
    <xf numFmtId="38" fontId="32" fillId="0" borderId="28" xfId="5" applyFont="1" applyBorder="1" applyAlignment="1">
      <alignment horizontal="center" vertical="center" shrinkToFit="1"/>
    </xf>
    <xf numFmtId="38" fontId="61" fillId="4" borderId="28" xfId="5" applyFont="1" applyFill="1" applyBorder="1" applyAlignment="1" applyProtection="1">
      <alignment horizontal="left" vertical="center" indent="1"/>
      <protection locked="0"/>
    </xf>
    <xf numFmtId="0" fontId="61" fillId="4" borderId="17" xfId="0" applyFont="1" applyFill="1" applyBorder="1" applyAlignment="1">
      <alignment horizontal="left" vertical="center" indent="1"/>
    </xf>
    <xf numFmtId="0" fontId="61" fillId="4" borderId="29" xfId="0" applyFont="1" applyFill="1" applyBorder="1" applyAlignment="1" applyProtection="1">
      <alignment horizontal="left" vertical="center" indent="1"/>
      <protection locked="0"/>
    </xf>
    <xf numFmtId="38" fontId="32" fillId="6" borderId="3" xfId="5" applyFont="1" applyFill="1" applyBorder="1" applyAlignment="1">
      <alignment horizontal="center" vertical="center" shrinkToFit="1"/>
    </xf>
    <xf numFmtId="38" fontId="59" fillId="0" borderId="28" xfId="5" applyFont="1" applyBorder="1" applyAlignment="1">
      <alignment horizontal="left" vertical="center" indent="1"/>
    </xf>
    <xf numFmtId="38" fontId="32" fillId="0" borderId="17" xfId="5" applyFont="1" applyBorder="1" applyAlignment="1">
      <alignment horizontal="left" vertical="center" indent="1"/>
    </xf>
    <xf numFmtId="38" fontId="59" fillId="0" borderId="29" xfId="5" applyFont="1" applyBorder="1" applyAlignment="1" applyProtection="1">
      <alignment horizontal="left" vertical="center" indent="1"/>
      <protection locked="0"/>
    </xf>
    <xf numFmtId="0" fontId="61" fillId="0" borderId="28" xfId="0" applyFont="1" applyBorder="1" applyAlignment="1">
      <alignment vertical="center"/>
    </xf>
    <xf numFmtId="0" fontId="59" fillId="0" borderId="17" xfId="0" applyFont="1" applyBorder="1" applyAlignment="1">
      <alignment horizontal="left" vertical="center" indent="1"/>
    </xf>
    <xf numFmtId="0" fontId="61" fillId="0" borderId="17" xfId="0" applyFont="1" applyBorder="1" applyAlignment="1">
      <alignment vertical="center"/>
    </xf>
    <xf numFmtId="0" fontId="61" fillId="0" borderId="29" xfId="0" applyFont="1" applyBorder="1" applyAlignment="1">
      <alignment horizontal="left" vertical="center" shrinkToFit="1"/>
    </xf>
    <xf numFmtId="0" fontId="61" fillId="0" borderId="17" xfId="0" applyFont="1" applyBorder="1" applyAlignment="1">
      <alignment horizontal="center" vertical="center" shrinkToFit="1"/>
    </xf>
    <xf numFmtId="38" fontId="61" fillId="0" borderId="29" xfId="5" applyFont="1" applyBorder="1" applyAlignment="1">
      <alignment horizontal="center" vertical="center" shrinkToFit="1"/>
    </xf>
    <xf numFmtId="0" fontId="59" fillId="0" borderId="28" xfId="0" applyFont="1" applyBorder="1" applyAlignment="1">
      <alignment horizontal="left" vertical="center"/>
    </xf>
    <xf numFmtId="0" fontId="59" fillId="0" borderId="17" xfId="0" applyFont="1" applyBorder="1" applyAlignment="1">
      <alignment vertical="center"/>
    </xf>
    <xf numFmtId="38" fontId="61" fillId="0" borderId="17" xfId="5" applyFont="1" applyBorder="1" applyAlignment="1">
      <alignment horizontal="center" vertical="center" shrinkToFit="1"/>
    </xf>
    <xf numFmtId="0" fontId="61" fillId="0" borderId="29" xfId="0" applyFont="1" applyBorder="1" applyAlignment="1">
      <alignment horizontal="center" vertical="center" shrinkToFit="1"/>
    </xf>
    <xf numFmtId="0" fontId="61" fillId="0" borderId="28" xfId="0" applyFont="1" applyBorder="1" applyAlignment="1">
      <alignment horizontal="distributed" vertical="center" shrinkToFit="1"/>
    </xf>
    <xf numFmtId="38" fontId="59" fillId="0" borderId="17" xfId="5" applyFont="1" applyBorder="1" applyAlignment="1">
      <alignment vertical="center"/>
    </xf>
    <xf numFmtId="0" fontId="59" fillId="4" borderId="17" xfId="0" applyFont="1" applyFill="1" applyBorder="1" applyAlignment="1">
      <alignment horizontal="left" vertical="center" indent="1"/>
    </xf>
    <xf numFmtId="0" fontId="61" fillId="4" borderId="17" xfId="0" applyFont="1" applyFill="1" applyBorder="1" applyAlignment="1">
      <alignment horizontal="distributed" vertical="center" shrinkToFit="1"/>
    </xf>
    <xf numFmtId="0" fontId="61" fillId="4" borderId="17" xfId="0" applyFont="1" applyFill="1" applyBorder="1" applyAlignment="1">
      <alignment horizontal="center" vertical="center" shrinkToFit="1"/>
    </xf>
    <xf numFmtId="0" fontId="66" fillId="0" borderId="0" xfId="0" applyFont="1" applyAlignment="1">
      <alignment horizontal="left" vertical="center" indent="1"/>
    </xf>
    <xf numFmtId="0" fontId="61" fillId="0" borderId="28" xfId="0" applyFont="1" applyBorder="1" applyAlignment="1">
      <alignment horizontal="left" vertical="center" shrinkToFit="1"/>
    </xf>
    <xf numFmtId="0" fontId="61" fillId="0" borderId="17" xfId="0" applyFont="1" applyBorder="1" applyAlignment="1">
      <alignment horizontal="left" vertical="center" shrinkToFit="1"/>
    </xf>
    <xf numFmtId="38" fontId="59" fillId="0" borderId="17" xfId="5" applyFont="1" applyBorder="1" applyAlignment="1">
      <alignment horizontal="distributed" vertical="center" shrinkToFit="1"/>
    </xf>
    <xf numFmtId="0" fontId="59" fillId="0" borderId="17" xfId="0" applyFont="1" applyBorder="1" applyAlignment="1">
      <alignment horizontal="distributed" vertical="center" shrinkToFit="1"/>
    </xf>
    <xf numFmtId="38" fontId="59" fillId="0" borderId="17" xfId="5" applyFont="1" applyBorder="1" applyAlignment="1">
      <alignment horizontal="distributed" vertical="center"/>
    </xf>
    <xf numFmtId="38" fontId="59" fillId="0" borderId="21" xfId="5" applyFont="1" applyBorder="1" applyAlignment="1">
      <alignment vertical="center"/>
    </xf>
    <xf numFmtId="38" fontId="59" fillId="0" borderId="84" xfId="5" applyFont="1" applyBorder="1" applyAlignment="1">
      <alignment vertical="center"/>
    </xf>
    <xf numFmtId="38" fontId="61" fillId="0" borderId="13" xfId="5" applyFont="1" applyBorder="1" applyAlignment="1">
      <alignment horizontal="center" vertical="center" shrinkToFit="1"/>
    </xf>
    <xf numFmtId="38" fontId="61" fillId="0" borderId="21" xfId="5" applyFont="1" applyBorder="1" applyAlignment="1">
      <alignment horizontal="center" vertical="center" shrinkToFit="1"/>
    </xf>
    <xf numFmtId="38" fontId="67" fillId="0" borderId="28" xfId="5" applyFont="1" applyBorder="1" applyAlignment="1">
      <alignment horizontal="center" vertical="center" shrinkToFit="1"/>
    </xf>
    <xf numFmtId="38" fontId="67" fillId="0" borderId="29" xfId="5" applyFont="1" applyBorder="1" applyAlignment="1">
      <alignment horizontal="center" vertical="center" shrinkToFit="1"/>
    </xf>
    <xf numFmtId="38" fontId="67" fillId="0" borderId="17" xfId="5" applyFont="1" applyBorder="1" applyAlignment="1">
      <alignment vertical="center"/>
    </xf>
    <xf numFmtId="38" fontId="67" fillId="0" borderId="29" xfId="5" applyFont="1" applyBorder="1" applyAlignment="1">
      <alignment vertical="center"/>
    </xf>
    <xf numFmtId="38" fontId="67" fillId="0" borderId="28" xfId="5" applyFont="1" applyBorder="1" applyAlignment="1">
      <alignment vertical="center"/>
    </xf>
    <xf numFmtId="38" fontId="32" fillId="0" borderId="17" xfId="5" applyFont="1" applyBorder="1" applyAlignment="1">
      <alignment horizontal="center" vertical="center" shrinkToFit="1"/>
    </xf>
    <xf numFmtId="38" fontId="32" fillId="6" borderId="49" xfId="5" applyFont="1" applyFill="1" applyBorder="1" applyAlignment="1">
      <alignment horizontal="center" vertical="center" shrinkToFit="1"/>
    </xf>
    <xf numFmtId="38" fontId="59" fillId="4" borderId="28" xfId="5" applyFont="1" applyFill="1" applyBorder="1" applyAlignment="1">
      <alignment horizontal="left" vertical="center" indent="1"/>
    </xf>
    <xf numFmtId="38" fontId="59" fillId="4" borderId="17" xfId="5" applyFont="1" applyFill="1" applyBorder="1" applyAlignment="1">
      <alignment horizontal="left" vertical="center" indent="1"/>
    </xf>
    <xf numFmtId="38" fontId="59" fillId="0" borderId="17" xfId="5" applyFont="1" applyBorder="1" applyAlignment="1">
      <alignment horizontal="left" vertical="center" indent="3"/>
    </xf>
    <xf numFmtId="0" fontId="32" fillId="0" borderId="17" xfId="0" applyFont="1" applyBorder="1" applyAlignment="1">
      <alignment horizontal="left" vertical="center" indent="1"/>
    </xf>
    <xf numFmtId="0" fontId="32" fillId="0" borderId="21" xfId="0" applyFont="1" applyBorder="1" applyAlignment="1">
      <alignment horizontal="left" vertical="center" indent="1"/>
    </xf>
    <xf numFmtId="0" fontId="32" fillId="0" borderId="28" xfId="0" applyFont="1" applyBorder="1" applyAlignment="1">
      <alignment horizontal="left" vertical="center" indent="1"/>
    </xf>
    <xf numFmtId="0" fontId="32" fillId="0" borderId="29" xfId="0" applyFont="1" applyBorder="1" applyAlignment="1">
      <alignment horizontal="left" vertical="center" indent="1"/>
    </xf>
    <xf numFmtId="0" fontId="59" fillId="4" borderId="13" xfId="0" applyFont="1" applyFill="1" applyBorder="1" applyAlignment="1" applyProtection="1">
      <alignment horizontal="left" vertical="center"/>
      <protection locked="0"/>
    </xf>
    <xf numFmtId="38" fontId="59" fillId="0" borderId="21" xfId="5" applyFont="1" applyBorder="1" applyAlignment="1">
      <alignment horizontal="left" vertical="center" indent="1"/>
    </xf>
    <xf numFmtId="38" fontId="59" fillId="4" borderId="21" xfId="5" applyFont="1" applyFill="1" applyBorder="1" applyAlignment="1" applyProtection="1">
      <alignment horizontal="left" vertical="center"/>
      <protection locked="0"/>
    </xf>
    <xf numFmtId="38" fontId="59" fillId="4" borderId="21" xfId="5" applyFont="1" applyFill="1" applyBorder="1" applyAlignment="1" applyProtection="1">
      <alignment horizontal="left" vertical="center" indent="1"/>
      <protection locked="0"/>
    </xf>
    <xf numFmtId="38" fontId="59" fillId="4" borderId="21" xfId="5" applyFont="1" applyFill="1" applyBorder="1" applyAlignment="1">
      <alignment horizontal="left" vertical="center" indent="2"/>
    </xf>
    <xf numFmtId="38" fontId="59" fillId="4" borderId="21" xfId="5" applyFont="1" applyFill="1" applyBorder="1" applyAlignment="1" applyProtection="1">
      <alignment horizontal="left" vertical="center" indent="2"/>
      <protection locked="0"/>
    </xf>
    <xf numFmtId="38" fontId="32" fillId="4" borderId="17" xfId="5" applyFont="1" applyFill="1" applyBorder="1" applyAlignment="1">
      <alignment horizontal="left" vertical="center" indent="1"/>
    </xf>
    <xf numFmtId="38" fontId="32" fillId="4" borderId="29" xfId="5" applyFont="1" applyFill="1" applyBorder="1" applyAlignment="1">
      <alignment horizontal="left" vertical="center" indent="1"/>
    </xf>
    <xf numFmtId="38" fontId="32" fillId="4" borderId="28" xfId="5" applyFont="1" applyFill="1" applyBorder="1" applyAlignment="1">
      <alignment horizontal="left" vertical="center" indent="1"/>
    </xf>
    <xf numFmtId="38" fontId="32" fillId="4" borderId="13" xfId="5" applyFont="1" applyFill="1" applyBorder="1" applyAlignment="1">
      <alignment horizontal="left" vertical="center" indent="1"/>
    </xf>
    <xf numFmtId="38" fontId="59" fillId="4" borderId="21" xfId="5" applyFont="1" applyFill="1" applyBorder="1" applyAlignment="1">
      <alignment horizontal="left" vertical="center" indent="1"/>
    </xf>
    <xf numFmtId="38" fontId="59" fillId="4" borderId="28" xfId="5" applyFont="1" applyFill="1" applyBorder="1" applyAlignment="1" applyProtection="1">
      <alignment horizontal="left" vertical="center" indent="1"/>
      <protection locked="0"/>
    </xf>
    <xf numFmtId="0" fontId="32" fillId="4" borderId="17" xfId="0" applyFont="1" applyFill="1" applyBorder="1" applyAlignment="1">
      <alignment horizontal="distributed" vertical="center"/>
    </xf>
    <xf numFmtId="0" fontId="32" fillId="4" borderId="29" xfId="0" applyFont="1" applyFill="1" applyBorder="1" applyAlignment="1" applyProtection="1">
      <alignment horizontal="distributed" vertical="center" indent="1"/>
      <protection locked="0"/>
    </xf>
    <xf numFmtId="0" fontId="59" fillId="0" borderId="17" xfId="0" applyFont="1" applyBorder="1" applyAlignment="1">
      <alignment horizontal="left" vertical="center" indent="2"/>
    </xf>
    <xf numFmtId="0" fontId="66" fillId="0" borderId="0" xfId="0" applyFont="1" applyAlignment="1">
      <alignment horizontal="left" vertical="center" indent="3"/>
    </xf>
    <xf numFmtId="38" fontId="32" fillId="0" borderId="28" xfId="5" applyFont="1" applyBorder="1" applyAlignment="1">
      <alignment horizontal="left" vertical="center" indent="1"/>
    </xf>
    <xf numFmtId="38" fontId="32" fillId="0" borderId="21" xfId="5" applyFont="1" applyBorder="1" applyAlignment="1">
      <alignment horizontal="left" vertical="center" indent="1"/>
    </xf>
    <xf numFmtId="38" fontId="32" fillId="0" borderId="29" xfId="5" applyFont="1" applyBorder="1" applyAlignment="1">
      <alignment horizontal="left" vertical="center" indent="1"/>
    </xf>
    <xf numFmtId="38" fontId="59" fillId="4" borderId="17" xfId="5" applyFont="1" applyFill="1" applyBorder="1" applyAlignment="1">
      <alignment horizontal="left" vertical="center" indent="3"/>
    </xf>
    <xf numFmtId="0" fontId="32" fillId="4" borderId="17" xfId="0" applyFont="1" applyFill="1" applyBorder="1" applyAlignment="1">
      <alignment horizontal="left" vertical="center" indent="1"/>
    </xf>
    <xf numFmtId="38" fontId="59" fillId="4" borderId="17" xfId="5" applyFont="1" applyFill="1" applyBorder="1" applyAlignment="1" applyProtection="1">
      <alignment horizontal="left" vertical="center" indent="3"/>
      <protection locked="0"/>
    </xf>
    <xf numFmtId="38" fontId="59" fillId="0" borderId="17" xfId="5" applyFont="1" applyBorder="1" applyAlignment="1" applyProtection="1">
      <alignment horizontal="left" vertical="center" indent="1"/>
      <protection locked="0"/>
    </xf>
    <xf numFmtId="38" fontId="32" fillId="4" borderId="17" xfId="5" applyFont="1" applyFill="1" applyBorder="1" applyAlignment="1" applyProtection="1">
      <alignment horizontal="left" vertical="center" indent="1"/>
      <protection locked="0"/>
    </xf>
    <xf numFmtId="0" fontId="59" fillId="4" borderId="21" xfId="0" applyFont="1" applyFill="1" applyBorder="1" applyAlignment="1">
      <alignment horizontal="left" vertical="center" indent="1"/>
    </xf>
    <xf numFmtId="38" fontId="32" fillId="4" borderId="29" xfId="5" applyFont="1" applyFill="1" applyBorder="1" applyAlignment="1">
      <alignment horizontal="distributed" vertical="center" indent="1"/>
    </xf>
    <xf numFmtId="0" fontId="59" fillId="0" borderId="28" xfId="0" applyFont="1" applyBorder="1" applyAlignment="1">
      <alignment vertical="center"/>
    </xf>
    <xf numFmtId="38" fontId="61" fillId="0" borderId="29" xfId="5" applyFont="1" applyBorder="1" applyAlignment="1">
      <alignment horizontal="left" vertical="center" shrinkToFit="1"/>
    </xf>
    <xf numFmtId="38" fontId="61" fillId="0" borderId="29" xfId="5" applyFont="1" applyBorder="1" applyAlignment="1">
      <alignment horizontal="left" vertical="center" indent="1"/>
    </xf>
    <xf numFmtId="0" fontId="59" fillId="0" borderId="28" xfId="0" applyFont="1" applyBorder="1" applyAlignment="1">
      <alignment horizontal="left" vertical="center" indent="1"/>
    </xf>
    <xf numFmtId="38" fontId="61" fillId="0" borderId="28" xfId="5" applyFont="1" applyBorder="1" applyAlignment="1">
      <alignment horizontal="center" vertical="center" shrinkToFit="1"/>
    </xf>
    <xf numFmtId="38" fontId="59" fillId="4" borderId="63" xfId="5" applyFont="1" applyFill="1" applyBorder="1" applyAlignment="1" applyProtection="1">
      <alignment vertical="center"/>
      <protection locked="0"/>
    </xf>
    <xf numFmtId="38" fontId="61" fillId="4" borderId="17" xfId="5" applyFont="1" applyFill="1" applyBorder="1" applyAlignment="1">
      <alignment vertical="center"/>
    </xf>
    <xf numFmtId="38" fontId="61" fillId="0" borderId="17" xfId="5" applyFont="1" applyBorder="1" applyAlignment="1">
      <alignment vertical="center"/>
    </xf>
    <xf numFmtId="38" fontId="61" fillId="4" borderId="17" xfId="6" applyFont="1" applyFill="1" applyBorder="1" applyAlignment="1">
      <alignment vertical="center"/>
    </xf>
    <xf numFmtId="38" fontId="59" fillId="0" borderId="17" xfId="6" applyFont="1" applyBorder="1" applyAlignment="1" applyProtection="1">
      <alignment vertical="center"/>
      <protection locked="0"/>
    </xf>
    <xf numFmtId="38" fontId="59" fillId="4" borderId="17" xfId="6" applyFont="1" applyFill="1" applyBorder="1" applyAlignment="1" applyProtection="1">
      <alignment horizontal="left" vertical="center"/>
      <protection locked="0"/>
    </xf>
    <xf numFmtId="38" fontId="59" fillId="0" borderId="17" xfId="6" applyFont="1" applyBorder="1" applyAlignment="1" applyProtection="1">
      <alignment horizontal="left" vertical="center"/>
      <protection locked="0"/>
    </xf>
    <xf numFmtId="38" fontId="59" fillId="0" borderId="21" xfId="6" applyFont="1" applyBorder="1" applyAlignment="1" applyProtection="1">
      <alignment horizontal="left" vertical="center"/>
      <protection locked="0"/>
    </xf>
    <xf numFmtId="38" fontId="59" fillId="0" borderId="28" xfId="5" applyFont="1" applyBorder="1" applyAlignment="1">
      <alignment vertical="center"/>
    </xf>
    <xf numFmtId="38" fontId="67" fillId="0" borderId="29" xfId="5" applyFont="1" applyBorder="1" applyAlignment="1">
      <alignment vertical="center" shrinkToFit="1"/>
    </xf>
    <xf numFmtId="38" fontId="67" fillId="0" borderId="17" xfId="5" applyFont="1" applyBorder="1" applyAlignment="1">
      <alignment horizontal="center" vertical="center" shrinkToFit="1"/>
    </xf>
    <xf numFmtId="0" fontId="32" fillId="4" borderId="13" xfId="0" applyFont="1" applyFill="1" applyBorder="1" applyAlignment="1">
      <alignment horizontal="left" vertical="center" indent="1"/>
    </xf>
    <xf numFmtId="0" fontId="32" fillId="4" borderId="21" xfId="0" applyFont="1" applyFill="1" applyBorder="1" applyAlignment="1">
      <alignment horizontal="left" vertical="center" indent="1"/>
    </xf>
    <xf numFmtId="38" fontId="59" fillId="4" borderId="17" xfId="5" applyFont="1" applyFill="1" applyBorder="1" applyAlignment="1">
      <alignment horizontal="left" vertical="top" indent="1"/>
    </xf>
    <xf numFmtId="0" fontId="68" fillId="4" borderId="17" xfId="0" applyFont="1" applyFill="1" applyBorder="1" applyAlignment="1">
      <alignment horizontal="left" vertical="center" indent="1"/>
    </xf>
    <xf numFmtId="38" fontId="59" fillId="4" borderId="29" xfId="5" applyFont="1" applyFill="1" applyBorder="1" applyAlignment="1">
      <alignment horizontal="left" vertical="center" indent="1"/>
    </xf>
    <xf numFmtId="38" fontId="61" fillId="0" borderId="29" xfId="5" applyFont="1" applyBorder="1" applyAlignment="1">
      <alignment vertical="center"/>
    </xf>
    <xf numFmtId="0" fontId="61" fillId="0" borderId="17" xfId="0" applyFont="1" applyBorder="1" applyAlignment="1">
      <alignment horizontal="distributed" vertical="center" indent="1" shrinkToFit="1"/>
    </xf>
    <xf numFmtId="38" fontId="59" fillId="4" borderId="49" xfId="5" applyFont="1" applyFill="1" applyBorder="1" applyAlignment="1">
      <alignment horizontal="left" vertical="center" indent="2"/>
    </xf>
    <xf numFmtId="38" fontId="61" fillId="4" borderId="21" xfId="5" applyFont="1" applyFill="1" applyBorder="1" applyAlignment="1">
      <alignment vertical="center"/>
    </xf>
    <xf numFmtId="38" fontId="61" fillId="4" borderId="13" xfId="6" applyFont="1" applyFill="1" applyBorder="1" applyAlignment="1">
      <alignment horizontal="left" vertical="center" indent="1"/>
    </xf>
    <xf numFmtId="38" fontId="61" fillId="4" borderId="28" xfId="5" applyFont="1" applyFill="1" applyBorder="1" applyAlignment="1">
      <alignment vertical="center"/>
    </xf>
    <xf numFmtId="38" fontId="61" fillId="4" borderId="13" xfId="5" applyFont="1" applyFill="1" applyBorder="1" applyAlignment="1">
      <alignment vertical="center"/>
    </xf>
    <xf numFmtId="38" fontId="67" fillId="4" borderId="17" xfId="5" applyFont="1" applyFill="1" applyBorder="1" applyAlignment="1">
      <alignment vertical="center"/>
    </xf>
    <xf numFmtId="38" fontId="59" fillId="4" borderId="17" xfId="5" applyFont="1" applyFill="1" applyBorder="1" applyAlignment="1">
      <alignment vertical="center"/>
    </xf>
    <xf numFmtId="38" fontId="59" fillId="4" borderId="29" xfId="5" applyFont="1" applyFill="1" applyBorder="1" applyAlignment="1">
      <alignment vertical="center"/>
    </xf>
    <xf numFmtId="0" fontId="69" fillId="0" borderId="17" xfId="0" applyFont="1" applyBorder="1" applyAlignment="1">
      <alignment vertical="center"/>
    </xf>
    <xf numFmtId="38" fontId="69" fillId="0" borderId="17" xfId="5" applyFont="1" applyBorder="1" applyAlignment="1">
      <alignment vertical="center"/>
    </xf>
    <xf numFmtId="0" fontId="32" fillId="0" borderId="17" xfId="0" applyFont="1" applyBorder="1" applyAlignment="1">
      <alignment horizontal="center" vertical="center" shrinkToFit="1"/>
    </xf>
    <xf numFmtId="38" fontId="32" fillId="4" borderId="17" xfId="5" applyFont="1" applyFill="1" applyBorder="1" applyAlignment="1">
      <alignment horizontal="center" vertical="center" shrinkToFit="1"/>
    </xf>
    <xf numFmtId="38" fontId="59" fillId="4" borderId="17" xfId="5" applyFont="1" applyFill="1" applyBorder="1" applyAlignment="1" applyProtection="1">
      <alignment horizontal="left" vertical="center"/>
      <protection locked="0"/>
    </xf>
    <xf numFmtId="0" fontId="32" fillId="0" borderId="28" xfId="0" applyFont="1" applyBorder="1" applyAlignment="1">
      <alignment horizontal="center" vertical="center" shrinkToFit="1"/>
    </xf>
    <xf numFmtId="38" fontId="59" fillId="4" borderId="13" xfId="5" applyFont="1" applyFill="1" applyBorder="1" applyAlignment="1" applyProtection="1">
      <alignment horizontal="left" vertical="center" indent="1"/>
      <protection locked="0"/>
    </xf>
    <xf numFmtId="38" fontId="59" fillId="4" borderId="17" xfId="5" applyFont="1" applyFill="1" applyBorder="1" applyAlignment="1">
      <alignment horizontal="distributed" vertical="center"/>
    </xf>
    <xf numFmtId="0" fontId="59" fillId="4" borderId="17" xfId="0" applyFont="1" applyFill="1" applyBorder="1" applyAlignment="1" applyProtection="1">
      <alignment horizontal="left" vertical="center" indent="1"/>
      <protection locked="0"/>
    </xf>
    <xf numFmtId="0" fontId="59" fillId="4" borderId="29" xfId="0" applyFont="1" applyFill="1" applyBorder="1" applyAlignment="1" applyProtection="1">
      <alignment vertical="center"/>
      <protection locked="0"/>
    </xf>
    <xf numFmtId="38" fontId="68" fillId="0" borderId="17" xfId="5" applyFont="1" applyBorder="1" applyAlignment="1">
      <alignment horizontal="center" vertical="center" shrinkToFit="1"/>
    </xf>
    <xf numFmtId="38" fontId="70" fillId="0" borderId="17" xfId="6" applyFont="1" applyBorder="1" applyAlignment="1">
      <alignment horizontal="center" vertical="center" shrinkToFit="1"/>
    </xf>
    <xf numFmtId="38" fontId="61" fillId="0" borderId="17" xfId="6" applyFont="1" applyBorder="1" applyAlignment="1">
      <alignment horizontal="left" vertical="center" indent="1"/>
    </xf>
    <xf numFmtId="38" fontId="59" fillId="0" borderId="28" xfId="5" applyFont="1" applyBorder="1" applyAlignment="1">
      <alignment horizontal="left" vertical="center" indent="2"/>
    </xf>
    <xf numFmtId="38" fontId="59" fillId="0" borderId="17" xfId="6" applyFont="1" applyBorder="1" applyAlignment="1">
      <alignment vertical="center"/>
    </xf>
    <xf numFmtId="0" fontId="61" fillId="4" borderId="28" xfId="0" applyFont="1" applyFill="1" applyBorder="1" applyAlignment="1">
      <alignment vertical="center"/>
    </xf>
    <xf numFmtId="38" fontId="59" fillId="4" borderId="17" xfId="5" applyFont="1" applyFill="1" applyBorder="1" applyAlignment="1">
      <alignment horizontal="distributed" vertical="center" indent="1"/>
    </xf>
    <xf numFmtId="38" fontId="59" fillId="0" borderId="17" xfId="5" applyFont="1" applyBorder="1" applyAlignment="1">
      <alignment horizontal="left" vertical="center"/>
    </xf>
    <xf numFmtId="0" fontId="59" fillId="0" borderId="29" xfId="0" applyFont="1" applyBorder="1" applyAlignment="1">
      <alignment horizontal="left" vertical="center"/>
    </xf>
    <xf numFmtId="38" fontId="61" fillId="4" borderId="49" xfId="5" applyFont="1" applyFill="1" applyBorder="1" applyAlignment="1">
      <alignment vertical="center"/>
    </xf>
    <xf numFmtId="38" fontId="61" fillId="4" borderId="21" xfId="5" applyFont="1" applyFill="1" applyBorder="1" applyAlignment="1">
      <alignment vertical="center" shrinkToFit="1"/>
    </xf>
    <xf numFmtId="38" fontId="59" fillId="0" borderId="13" xfId="5" applyFont="1" applyBorder="1" applyAlignment="1">
      <alignment horizontal="left" vertical="center" indent="1"/>
    </xf>
    <xf numFmtId="38" fontId="59" fillId="0" borderId="28" xfId="6" applyFont="1" applyBorder="1" applyAlignment="1">
      <alignment horizontal="left" vertical="center" indent="1"/>
    </xf>
    <xf numFmtId="38" fontId="59" fillId="0" borderId="29" xfId="5" applyFont="1" applyBorder="1" applyAlignment="1">
      <alignment horizontal="left" vertical="center" indent="2"/>
    </xf>
    <xf numFmtId="38" fontId="59" fillId="0" borderId="84" xfId="5" applyFont="1" applyBorder="1" applyAlignment="1">
      <alignment horizontal="left" vertical="center" indent="1"/>
    </xf>
    <xf numFmtId="38" fontId="67" fillId="0" borderId="13" xfId="5" applyFont="1" applyBorder="1" applyAlignment="1">
      <alignment vertical="center"/>
    </xf>
    <xf numFmtId="38" fontId="32" fillId="0" borderId="16" xfId="5" applyFont="1" applyBorder="1" applyAlignment="1">
      <alignment horizontal="center" vertical="center" shrinkToFit="1"/>
    </xf>
    <xf numFmtId="38" fontId="32" fillId="0" borderId="30" xfId="5" applyFont="1" applyBorder="1" applyAlignment="1">
      <alignment horizontal="center" vertical="center" shrinkToFit="1"/>
    </xf>
    <xf numFmtId="38" fontId="32" fillId="0" borderId="12" xfId="5" applyFont="1" applyBorder="1" applyAlignment="1">
      <alignment horizontal="center" vertical="center" shrinkToFit="1"/>
    </xf>
    <xf numFmtId="38" fontId="71" fillId="0" borderId="3" xfId="9" applyFont="1" applyBorder="1" applyAlignment="1">
      <alignment horizontal="centerContinuous" vertical="center"/>
    </xf>
    <xf numFmtId="0" fontId="33" fillId="0" borderId="4" xfId="0" applyFont="1" applyBorder="1" applyAlignment="1">
      <alignment horizontal="left" vertical="center"/>
    </xf>
    <xf numFmtId="0" fontId="33" fillId="0" borderId="3" xfId="0" applyFont="1" applyBorder="1" applyAlignment="1">
      <alignment horizontal="centerContinuous" vertical="center"/>
    </xf>
    <xf numFmtId="177" fontId="33" fillId="0" borderId="6" xfId="0" applyNumberFormat="1" applyFont="1" applyBorder="1" applyAlignment="1">
      <alignment horizontal="left" vertical="center"/>
    </xf>
    <xf numFmtId="177" fontId="33" fillId="0" borderId="6" xfId="0" applyNumberFormat="1" applyFont="1" applyBorder="1" applyAlignment="1">
      <alignment horizontal="centerContinuous" vertical="center"/>
    </xf>
    <xf numFmtId="177" fontId="33" fillId="0" borderId="49" xfId="0" applyNumberFormat="1" applyFont="1" applyBorder="1" applyAlignment="1">
      <alignment horizontal="left" vertical="center"/>
    </xf>
    <xf numFmtId="0" fontId="24" fillId="0" borderId="5" xfId="0" applyFont="1" applyBorder="1" applyAlignment="1">
      <alignment horizontal="center" vertical="center" shrinkToFit="1"/>
    </xf>
    <xf numFmtId="0" fontId="24" fillId="0" borderId="7" xfId="0" applyFont="1" applyBorder="1" applyAlignment="1">
      <alignment horizontal="center" vertical="center" shrinkToFit="1"/>
    </xf>
    <xf numFmtId="38" fontId="33" fillId="0" borderId="7" xfId="5" applyFont="1" applyBorder="1" applyAlignment="1">
      <alignment horizontal="center" vertical="center" shrinkToFit="1"/>
    </xf>
    <xf numFmtId="0" fontId="33" fillId="0" borderId="7" xfId="0" applyFont="1" applyBorder="1" applyAlignment="1">
      <alignment horizontal="center" vertical="center" shrinkToFit="1"/>
    </xf>
    <xf numFmtId="38" fontId="59" fillId="4" borderId="13" xfId="5" applyFont="1" applyFill="1" applyBorder="1" applyAlignment="1">
      <alignment horizontal="left" vertical="center" indent="2"/>
    </xf>
    <xf numFmtId="38" fontId="59" fillId="4" borderId="17" xfId="5" applyFont="1" applyFill="1" applyBorder="1" applyAlignment="1" applyProtection="1">
      <alignment horizontal="left" vertical="center" indent="2"/>
      <protection locked="0"/>
    </xf>
    <xf numFmtId="0" fontId="10" fillId="0" borderId="0" xfId="0" applyFont="1" applyAlignment="1">
      <alignment horizontal="right" vertical="top" shrinkToFit="1"/>
    </xf>
    <xf numFmtId="38" fontId="29" fillId="0" borderId="4" xfId="5" applyFont="1" applyBorder="1" applyAlignment="1">
      <alignment horizontal="centerContinuous" vertical="center" shrinkToFit="1"/>
    </xf>
    <xf numFmtId="38" fontId="29" fillId="0" borderId="43" xfId="5" applyFont="1" applyBorder="1" applyAlignment="1">
      <alignment horizontal="centerContinuous" vertical="center"/>
    </xf>
    <xf numFmtId="38" fontId="29" fillId="0" borderId="43" xfId="5" applyFont="1" applyBorder="1" applyAlignment="1">
      <alignment horizontal="centerContinuous" vertical="center" shrinkToFit="1"/>
    </xf>
    <xf numFmtId="0" fontId="22" fillId="0" borderId="0" xfId="0" applyFont="1" applyAlignment="1">
      <alignment horizontal="right"/>
    </xf>
    <xf numFmtId="0" fontId="20" fillId="0" borderId="40" xfId="0" applyFont="1" applyBorder="1" applyAlignment="1">
      <alignment horizontal="center"/>
    </xf>
    <xf numFmtId="0" fontId="20" fillId="0" borderId="56" xfId="0" applyFont="1" applyBorder="1" applyAlignment="1">
      <alignment horizontal="center"/>
    </xf>
    <xf numFmtId="0" fontId="20" fillId="5" borderId="66" xfId="0" applyFont="1" applyFill="1" applyBorder="1" applyAlignment="1">
      <alignment horizontal="center" shrinkToFit="1"/>
    </xf>
    <xf numFmtId="38" fontId="74" fillId="4" borderId="8" xfId="5" applyFont="1" applyFill="1" applyBorder="1" applyAlignment="1">
      <alignment horizontal="right" vertical="center" shrinkToFit="1"/>
    </xf>
    <xf numFmtId="38" fontId="74" fillId="4" borderId="14" xfId="5" applyFont="1" applyFill="1" applyBorder="1" applyAlignment="1">
      <alignment horizontal="right" vertical="center" shrinkToFit="1"/>
    </xf>
    <xf numFmtId="38" fontId="74" fillId="0" borderId="14" xfId="5" applyFont="1" applyBorder="1" applyAlignment="1">
      <alignment horizontal="right" vertical="center" shrinkToFit="1"/>
    </xf>
    <xf numFmtId="38" fontId="74" fillId="0" borderId="8" xfId="5" applyFont="1" applyBorder="1" applyAlignment="1">
      <alignment horizontal="right" vertical="center" shrinkToFit="1"/>
    </xf>
    <xf numFmtId="38" fontId="75" fillId="0" borderId="48" xfId="5" applyFont="1" applyBorder="1" applyAlignment="1">
      <alignment horizontal="right" vertical="center" shrinkToFit="1"/>
    </xf>
    <xf numFmtId="38" fontId="75" fillId="0" borderId="11" xfId="5" applyFont="1" applyBorder="1" applyAlignment="1">
      <alignment horizontal="right" vertical="center" shrinkToFit="1"/>
    </xf>
    <xf numFmtId="38" fontId="74" fillId="4" borderId="14" xfId="5" applyFont="1" applyFill="1" applyBorder="1" applyAlignment="1" applyProtection="1">
      <alignment horizontal="right" vertical="center" shrinkToFit="1"/>
      <protection locked="0"/>
    </xf>
    <xf numFmtId="38" fontId="74" fillId="4" borderId="18" xfId="5" applyFont="1" applyFill="1" applyBorder="1" applyAlignment="1">
      <alignment horizontal="right" vertical="center" shrinkToFit="1"/>
    </xf>
    <xf numFmtId="38" fontId="75" fillId="0" borderId="19" xfId="5" applyFont="1" applyBorder="1" applyAlignment="1">
      <alignment horizontal="right" vertical="center" shrinkToFit="1"/>
    </xf>
    <xf numFmtId="38" fontId="74" fillId="4" borderId="8" xfId="5" applyFont="1" applyFill="1" applyBorder="1" applyAlignment="1" applyProtection="1">
      <alignment horizontal="right" vertical="center" shrinkToFit="1"/>
      <protection locked="0"/>
    </xf>
    <xf numFmtId="38" fontId="75" fillId="0" borderId="9" xfId="5" applyFont="1" applyBorder="1" applyAlignment="1">
      <alignment horizontal="right" vertical="center" shrinkToFit="1"/>
    </xf>
    <xf numFmtId="38" fontId="74" fillId="0" borderId="31" xfId="5" applyFont="1" applyBorder="1" applyAlignment="1">
      <alignment horizontal="right" vertical="center" shrinkToFit="1"/>
    </xf>
    <xf numFmtId="38" fontId="75" fillId="0" borderId="22" xfId="5" applyFont="1" applyBorder="1" applyAlignment="1">
      <alignment horizontal="right" vertical="center" shrinkToFit="1"/>
    </xf>
    <xf numFmtId="38" fontId="74" fillId="0" borderId="42" xfId="6" applyFont="1" applyBorder="1" applyAlignment="1">
      <alignment horizontal="right" vertical="center" shrinkToFit="1"/>
    </xf>
    <xf numFmtId="38" fontId="75" fillId="0" borderId="33" xfId="5" applyFont="1" applyBorder="1" applyAlignment="1">
      <alignment horizontal="right" vertical="center" shrinkToFit="1"/>
    </xf>
    <xf numFmtId="38" fontId="74" fillId="0" borderId="18" xfId="5" applyFont="1" applyBorder="1" applyAlignment="1">
      <alignment horizontal="right" vertical="center" shrinkToFit="1"/>
    </xf>
    <xf numFmtId="38" fontId="75" fillId="4" borderId="11" xfId="5" applyFont="1" applyFill="1" applyBorder="1" applyAlignment="1">
      <alignment horizontal="right" vertical="center" shrinkToFit="1"/>
    </xf>
    <xf numFmtId="38" fontId="74" fillId="4" borderId="18" xfId="5" applyFont="1" applyFill="1" applyBorder="1" applyAlignment="1" applyProtection="1">
      <alignment horizontal="right" vertical="center" shrinkToFit="1"/>
      <protection locked="0"/>
    </xf>
    <xf numFmtId="38" fontId="75" fillId="4" borderId="19" xfId="5" applyFont="1" applyFill="1" applyBorder="1" applyAlignment="1">
      <alignment horizontal="right" vertical="center" shrinkToFit="1"/>
    </xf>
    <xf numFmtId="38" fontId="75" fillId="4" borderId="9" xfId="5" applyFont="1" applyFill="1" applyBorder="1" applyAlignment="1">
      <alignment horizontal="right" vertical="center" shrinkToFit="1"/>
    </xf>
    <xf numFmtId="38" fontId="74" fillId="4" borderId="31" xfId="5" applyFont="1" applyFill="1" applyBorder="1" applyAlignment="1">
      <alignment horizontal="right" vertical="center" shrinkToFit="1"/>
    </xf>
    <xf numFmtId="38" fontId="75" fillId="4" borderId="22" xfId="5" applyFont="1" applyFill="1" applyBorder="1" applyAlignment="1">
      <alignment horizontal="right" vertical="center" shrinkToFit="1"/>
    </xf>
    <xf numFmtId="38" fontId="74" fillId="4" borderId="36" xfId="5" applyFont="1" applyFill="1" applyBorder="1" applyAlignment="1">
      <alignment horizontal="right" vertical="center" shrinkToFit="1"/>
    </xf>
    <xf numFmtId="38" fontId="75" fillId="4" borderId="33" xfId="5" applyFont="1" applyFill="1" applyBorder="1" applyAlignment="1">
      <alignment horizontal="right" vertical="center" shrinkToFit="1"/>
    </xf>
    <xf numFmtId="38" fontId="74" fillId="4" borderId="25" xfId="5" applyFont="1" applyFill="1" applyBorder="1" applyAlignment="1">
      <alignment horizontal="right" vertical="center" shrinkToFit="1"/>
    </xf>
    <xf numFmtId="38" fontId="76" fillId="4" borderId="26" xfId="5" applyFont="1" applyFill="1" applyBorder="1" applyAlignment="1">
      <alignment horizontal="right" vertical="center" shrinkToFit="1"/>
    </xf>
    <xf numFmtId="38" fontId="74" fillId="6" borderId="3" xfId="5" applyFont="1" applyFill="1" applyBorder="1" applyAlignment="1">
      <alignment horizontal="centerContinuous" vertical="center" shrinkToFit="1"/>
    </xf>
    <xf numFmtId="0" fontId="74" fillId="6" borderId="3" xfId="0" applyFont="1" applyFill="1" applyBorder="1" applyAlignment="1">
      <alignment horizontal="centerContinuous" vertical="center" shrinkToFit="1"/>
    </xf>
    <xf numFmtId="38" fontId="77" fillId="4" borderId="8" xfId="5" applyFont="1" applyFill="1" applyBorder="1" applyAlignment="1" applyProtection="1">
      <alignment horizontal="right" vertical="center" shrinkToFit="1"/>
      <protection locked="0"/>
    </xf>
    <xf numFmtId="38" fontId="77" fillId="4" borderId="14" xfId="5" applyFont="1" applyFill="1" applyBorder="1" applyAlignment="1" applyProtection="1">
      <alignment horizontal="right" vertical="center" shrinkToFit="1"/>
      <protection locked="0"/>
    </xf>
    <xf numFmtId="38" fontId="77" fillId="4" borderId="31" xfId="5" applyFont="1" applyFill="1" applyBorder="1" applyAlignment="1" applyProtection="1">
      <alignment horizontal="right" vertical="center" shrinkToFit="1"/>
      <protection locked="0"/>
    </xf>
    <xf numFmtId="38" fontId="74" fillId="0" borderId="25" xfId="5" applyFont="1" applyBorder="1" applyAlignment="1">
      <alignment horizontal="right" vertical="center" shrinkToFit="1"/>
    </xf>
    <xf numFmtId="38" fontId="76" fillId="0" borderId="26" xfId="5" applyFont="1" applyBorder="1" applyAlignment="1">
      <alignment horizontal="right" vertical="center" shrinkToFit="1"/>
    </xf>
    <xf numFmtId="38" fontId="77" fillId="4" borderId="14" xfId="5" applyFont="1" applyFill="1" applyBorder="1" applyAlignment="1">
      <alignment horizontal="right" vertical="center" shrinkToFit="1"/>
    </xf>
    <xf numFmtId="38" fontId="74" fillId="0" borderId="38" xfId="5" applyFont="1" applyBorder="1" applyAlignment="1">
      <alignment horizontal="right" vertical="center" shrinkToFit="1"/>
    </xf>
    <xf numFmtId="38" fontId="76" fillId="0" borderId="39" xfId="5" applyFont="1" applyBorder="1" applyAlignment="1">
      <alignment horizontal="right" vertical="center" shrinkToFit="1"/>
    </xf>
    <xf numFmtId="38" fontId="77" fillId="0" borderId="25" xfId="5" applyFont="1" applyBorder="1" applyAlignment="1">
      <alignment horizontal="right" vertical="center" shrinkToFit="1"/>
    </xf>
    <xf numFmtId="38" fontId="77" fillId="0" borderId="8" xfId="5" applyFont="1" applyBorder="1" applyAlignment="1">
      <alignment horizontal="right" vertical="center" shrinkToFit="1"/>
    </xf>
    <xf numFmtId="38" fontId="77" fillId="0" borderId="14" xfId="5" applyFont="1" applyBorder="1" applyAlignment="1">
      <alignment horizontal="right" vertical="center" shrinkToFit="1"/>
    </xf>
    <xf numFmtId="38" fontId="76" fillId="0" borderId="38" xfId="5" applyFont="1" applyBorder="1" applyAlignment="1">
      <alignment horizontal="right" vertical="center" shrinkToFit="1"/>
    </xf>
    <xf numFmtId="38" fontId="74" fillId="0" borderId="14" xfId="5" applyFont="1" applyBorder="1" applyAlignment="1" applyProtection="1">
      <alignment horizontal="right" vertical="center" shrinkToFit="1"/>
      <protection locked="0"/>
    </xf>
    <xf numFmtId="38" fontId="74" fillId="4" borderId="40" xfId="6" applyFont="1" applyFill="1" applyBorder="1" applyAlignment="1">
      <alignment vertical="center" shrinkToFit="1"/>
    </xf>
    <xf numFmtId="38" fontId="75" fillId="0" borderId="48" xfId="5" applyFont="1" applyBorder="1" applyAlignment="1">
      <alignment vertical="center" shrinkToFit="1"/>
    </xf>
    <xf numFmtId="38" fontId="74" fillId="0" borderId="36" xfId="6" applyFont="1" applyBorder="1" applyAlignment="1">
      <alignment vertical="top" shrinkToFit="1"/>
    </xf>
    <xf numFmtId="38" fontId="75" fillId="0" borderId="33" xfId="5" applyFont="1" applyBorder="1" applyAlignment="1">
      <alignment vertical="top" shrinkToFit="1"/>
    </xf>
    <xf numFmtId="38" fontId="74" fillId="0" borderId="36" xfId="5" applyFont="1" applyBorder="1" applyAlignment="1">
      <alignment horizontal="right" vertical="center" shrinkToFit="1"/>
    </xf>
    <xf numFmtId="38" fontId="75" fillId="0" borderId="41" xfId="5" applyFont="1" applyBorder="1" applyAlignment="1">
      <alignment horizontal="right" vertical="center" shrinkToFit="1"/>
    </xf>
    <xf numFmtId="38" fontId="76" fillId="0" borderId="52" xfId="5" applyFont="1" applyBorder="1" applyAlignment="1">
      <alignment horizontal="right" vertical="center" shrinkToFit="1"/>
    </xf>
    <xf numFmtId="38" fontId="74" fillId="0" borderId="14" xfId="6" applyFont="1" applyBorder="1" applyAlignment="1">
      <alignment horizontal="right" vertical="center" shrinkToFit="1"/>
    </xf>
    <xf numFmtId="38" fontId="74" fillId="6" borderId="6" xfId="5" applyFont="1" applyFill="1" applyBorder="1" applyAlignment="1">
      <alignment horizontal="centerContinuous" vertical="center" shrinkToFit="1"/>
    </xf>
    <xf numFmtId="0" fontId="74" fillId="6" borderId="54" xfId="0" applyFont="1" applyFill="1" applyBorder="1" applyAlignment="1">
      <alignment horizontal="centerContinuous" vertical="center" shrinkToFit="1"/>
    </xf>
    <xf numFmtId="38" fontId="78" fillId="0" borderId="11" xfId="5" applyFont="1" applyBorder="1" applyAlignment="1">
      <alignment horizontal="right" vertical="center" shrinkToFit="1"/>
    </xf>
    <xf numFmtId="38" fontId="78" fillId="0" borderId="19" xfId="5" applyFont="1" applyBorder="1" applyAlignment="1">
      <alignment horizontal="right" vertical="center" shrinkToFit="1"/>
    </xf>
    <xf numFmtId="38" fontId="76" fillId="0" borderId="11" xfId="5" applyFont="1" applyBorder="1" applyAlignment="1">
      <alignment horizontal="right" vertical="center" shrinkToFit="1"/>
    </xf>
    <xf numFmtId="38" fontId="76" fillId="0" borderId="22" xfId="5" applyFont="1" applyBorder="1" applyAlignment="1">
      <alignment horizontal="right" vertical="center" shrinkToFit="1"/>
    </xf>
    <xf numFmtId="38" fontId="77" fillId="4" borderId="36" xfId="5" applyFont="1" applyFill="1" applyBorder="1" applyAlignment="1" applyProtection="1">
      <alignment horizontal="right" vertical="center" shrinkToFit="1"/>
      <protection locked="0"/>
    </xf>
    <xf numFmtId="38" fontId="77" fillId="0" borderId="18" xfId="5" applyFont="1" applyBorder="1" applyAlignment="1">
      <alignment horizontal="right" vertical="center" shrinkToFit="1"/>
    </xf>
    <xf numFmtId="38" fontId="77" fillId="4" borderId="18" xfId="5" applyFont="1" applyFill="1" applyBorder="1" applyAlignment="1" applyProtection="1">
      <alignment horizontal="right" vertical="center" shrinkToFit="1"/>
      <protection locked="0"/>
    </xf>
    <xf numFmtId="38" fontId="77" fillId="4" borderId="18" xfId="5" applyFont="1" applyFill="1" applyBorder="1" applyAlignment="1">
      <alignment horizontal="right" vertical="center" shrinkToFit="1"/>
    </xf>
    <xf numFmtId="38" fontId="74" fillId="4" borderId="14" xfId="9" applyFont="1" applyFill="1" applyBorder="1" applyAlignment="1">
      <alignment vertical="center"/>
    </xf>
    <xf numFmtId="38" fontId="74" fillId="4" borderId="14" xfId="5" applyFont="1" applyFill="1" applyBorder="1" applyAlignment="1">
      <alignment vertical="center" shrinkToFit="1"/>
    </xf>
    <xf numFmtId="38" fontId="76" fillId="4" borderId="22" xfId="5" applyFont="1" applyFill="1" applyBorder="1" applyAlignment="1">
      <alignment horizontal="right" vertical="center" shrinkToFit="1"/>
    </xf>
    <xf numFmtId="38" fontId="76" fillId="4" borderId="33" xfId="5" applyFont="1" applyFill="1" applyBorder="1" applyAlignment="1">
      <alignment horizontal="right" vertical="center" shrinkToFit="1"/>
    </xf>
    <xf numFmtId="38" fontId="76" fillId="4" borderId="78" xfId="5" applyFont="1" applyFill="1" applyBorder="1" applyAlignment="1">
      <alignment horizontal="right" vertical="center" shrinkToFit="1"/>
    </xf>
    <xf numFmtId="38" fontId="74" fillId="6" borderId="3" xfId="5" applyFont="1" applyFill="1" applyBorder="1" applyAlignment="1">
      <alignment horizontal="center" vertical="center" shrinkToFit="1"/>
    </xf>
    <xf numFmtId="0" fontId="74" fillId="6" borderId="3" xfId="0" applyFont="1" applyFill="1" applyBorder="1" applyAlignment="1">
      <alignment horizontal="center" vertical="center" shrinkToFit="1"/>
    </xf>
    <xf numFmtId="38" fontId="74" fillId="0" borderId="31" xfId="5" applyFont="1" applyBorder="1" applyAlignment="1" applyProtection="1">
      <alignment horizontal="right" vertical="center" shrinkToFit="1"/>
      <protection locked="0"/>
    </xf>
    <xf numFmtId="38" fontId="75" fillId="0" borderId="22" xfId="5" applyFont="1" applyBorder="1" applyAlignment="1" applyProtection="1">
      <alignment horizontal="right" vertical="center" shrinkToFit="1"/>
      <protection locked="0"/>
    </xf>
    <xf numFmtId="38" fontId="77" fillId="0" borderId="31" xfId="5" applyFont="1" applyBorder="1" applyAlignment="1">
      <alignment horizontal="right" vertical="center" shrinkToFit="1"/>
    </xf>
    <xf numFmtId="38" fontId="76" fillId="0" borderId="25" xfId="5" applyFont="1" applyBorder="1" applyAlignment="1">
      <alignment horizontal="right" vertical="center" shrinkToFit="1"/>
    </xf>
    <xf numFmtId="38" fontId="77" fillId="0" borderId="11" xfId="5" applyFont="1" applyBorder="1" applyAlignment="1">
      <alignment horizontal="right" vertical="center" shrinkToFit="1"/>
    </xf>
    <xf numFmtId="38" fontId="77" fillId="0" borderId="22" xfId="5" applyFont="1" applyBorder="1" applyAlignment="1">
      <alignment horizontal="right" vertical="center" shrinkToFit="1"/>
    </xf>
    <xf numFmtId="38" fontId="78" fillId="0" borderId="22" xfId="5" applyFont="1" applyBorder="1" applyAlignment="1">
      <alignment horizontal="right" vertical="center" shrinkToFit="1"/>
    </xf>
    <xf numFmtId="38" fontId="77" fillId="0" borderId="14" xfId="5" applyFont="1" applyBorder="1" applyAlignment="1">
      <alignment horizontal="right" vertical="center"/>
    </xf>
    <xf numFmtId="38" fontId="79" fillId="0" borderId="18" xfId="5" applyFont="1" applyBorder="1" applyAlignment="1">
      <alignment horizontal="left" vertical="center"/>
    </xf>
    <xf numFmtId="38" fontId="77" fillId="0" borderId="36" xfId="5" applyFont="1" applyBorder="1" applyAlignment="1">
      <alignment horizontal="right" vertical="center" shrinkToFit="1"/>
    </xf>
    <xf numFmtId="38" fontId="77" fillId="0" borderId="33" xfId="5" applyFont="1" applyBorder="1" applyAlignment="1">
      <alignment horizontal="right" vertical="center" shrinkToFit="1"/>
    </xf>
    <xf numFmtId="38" fontId="77" fillId="0" borderId="19" xfId="5" applyFont="1" applyBorder="1" applyAlignment="1">
      <alignment horizontal="right" vertical="center" shrinkToFit="1"/>
    </xf>
    <xf numFmtId="38" fontId="80" fillId="0" borderId="8" xfId="5" applyFont="1" applyBorder="1" applyAlignment="1">
      <alignment horizontal="right" vertical="center" shrinkToFit="1"/>
    </xf>
    <xf numFmtId="38" fontId="80" fillId="0" borderId="9" xfId="5" applyFont="1" applyBorder="1" applyAlignment="1">
      <alignment horizontal="right" vertical="center" shrinkToFit="1"/>
    </xf>
    <xf numFmtId="38" fontId="80" fillId="0" borderId="31" xfId="5" applyFont="1" applyBorder="1" applyAlignment="1">
      <alignment horizontal="right" vertical="center" shrinkToFit="1"/>
    </xf>
    <xf numFmtId="38" fontId="80" fillId="0" borderId="22" xfId="5" applyFont="1" applyBorder="1" applyAlignment="1">
      <alignment horizontal="right" vertical="center" shrinkToFit="1"/>
    </xf>
    <xf numFmtId="38" fontId="81" fillId="0" borderId="25" xfId="5" applyFont="1" applyBorder="1" applyAlignment="1">
      <alignment horizontal="right" vertical="center" shrinkToFit="1"/>
    </xf>
    <xf numFmtId="38" fontId="80" fillId="0" borderId="14" xfId="5" applyFont="1" applyBorder="1" applyAlignment="1">
      <alignment horizontal="right" vertical="center" shrinkToFit="1"/>
    </xf>
    <xf numFmtId="38" fontId="80" fillId="0" borderId="11" xfId="5" applyFont="1" applyBorder="1" applyAlignment="1">
      <alignment horizontal="right" vertical="center" shrinkToFit="1"/>
    </xf>
    <xf numFmtId="38" fontId="81" fillId="0" borderId="8" xfId="5" applyFont="1" applyBorder="1" applyAlignment="1">
      <alignment horizontal="right" vertical="center" shrinkToFit="1"/>
    </xf>
    <xf numFmtId="38" fontId="77" fillId="0" borderId="9" xfId="5" applyFont="1" applyBorder="1" applyAlignment="1">
      <alignment horizontal="right" vertical="center" shrinkToFit="1"/>
    </xf>
    <xf numFmtId="38" fontId="81" fillId="0" borderId="31" xfId="5" applyFont="1" applyBorder="1" applyAlignment="1">
      <alignment horizontal="right" vertical="center" shrinkToFit="1"/>
    </xf>
    <xf numFmtId="38" fontId="81" fillId="0" borderId="38" xfId="5" applyFont="1" applyBorder="1" applyAlignment="1">
      <alignment horizontal="right" vertical="center" shrinkToFit="1"/>
    </xf>
    <xf numFmtId="38" fontId="74" fillId="6" borderId="6" xfId="5" applyFont="1" applyFill="1" applyBorder="1" applyAlignment="1">
      <alignment horizontal="center" vertical="center" shrinkToFit="1"/>
    </xf>
    <xf numFmtId="0" fontId="74" fillId="6" borderId="54" xfId="0" applyFont="1" applyFill="1" applyBorder="1" applyAlignment="1">
      <alignment horizontal="center" vertical="center" shrinkToFit="1"/>
    </xf>
    <xf numFmtId="38" fontId="77" fillId="0" borderId="26" xfId="5" applyFont="1" applyBorder="1" applyAlignment="1">
      <alignment horizontal="right" vertical="center" shrinkToFit="1"/>
    </xf>
    <xf numFmtId="38" fontId="75" fillId="4" borderId="48" xfId="5" applyFont="1" applyFill="1" applyBorder="1" applyAlignment="1">
      <alignment horizontal="right" vertical="center" shrinkToFit="1"/>
    </xf>
    <xf numFmtId="38" fontId="76" fillId="0" borderId="9" xfId="5" applyFont="1" applyBorder="1" applyAlignment="1">
      <alignment horizontal="right" vertical="center" shrinkToFit="1"/>
    </xf>
    <xf numFmtId="38" fontId="76" fillId="4" borderId="11" xfId="5" applyFont="1" applyFill="1" applyBorder="1" applyAlignment="1">
      <alignment horizontal="right" vertical="center" shrinkToFit="1"/>
    </xf>
    <xf numFmtId="38" fontId="76" fillId="4" borderId="9" xfId="5" applyFont="1" applyFill="1" applyBorder="1" applyAlignment="1">
      <alignment horizontal="right" vertical="center" shrinkToFit="1"/>
    </xf>
    <xf numFmtId="38" fontId="78" fillId="4" borderId="33" xfId="5" applyFont="1" applyFill="1" applyBorder="1" applyAlignment="1">
      <alignment horizontal="right" vertical="center" shrinkToFit="1"/>
    </xf>
    <xf numFmtId="38" fontId="78" fillId="4" borderId="11" xfId="5" applyFont="1" applyFill="1" applyBorder="1" applyAlignment="1">
      <alignment horizontal="right" vertical="center" shrinkToFit="1"/>
    </xf>
    <xf numFmtId="38" fontId="75" fillId="4" borderId="11" xfId="5" applyFont="1" applyFill="1" applyBorder="1" applyAlignment="1" applyProtection="1">
      <alignment horizontal="right" vertical="center" shrinkToFit="1"/>
      <protection locked="0"/>
    </xf>
    <xf numFmtId="38" fontId="75" fillId="4" borderId="55" xfId="5" applyFont="1" applyFill="1" applyBorder="1" applyAlignment="1">
      <alignment horizontal="right" vertical="center" shrinkToFit="1"/>
    </xf>
    <xf numFmtId="38" fontId="77" fillId="4" borderId="8" xfId="5" applyFont="1" applyFill="1" applyBorder="1" applyAlignment="1">
      <alignment horizontal="right" vertical="center" shrinkToFit="1"/>
    </xf>
    <xf numFmtId="38" fontId="77" fillId="4" borderId="31" xfId="5" applyFont="1" applyFill="1" applyBorder="1" applyAlignment="1">
      <alignment horizontal="right" vertical="center" shrinkToFit="1"/>
    </xf>
    <xf numFmtId="38" fontId="81" fillId="0" borderId="14" xfId="5" applyFont="1" applyBorder="1" applyAlignment="1">
      <alignment horizontal="right" vertical="center" shrinkToFit="1"/>
    </xf>
    <xf numFmtId="38" fontId="77" fillId="0" borderId="8" xfId="5" applyFont="1" applyBorder="1" applyAlignment="1">
      <alignment horizontal="right" vertical="center"/>
    </xf>
    <xf numFmtId="38" fontId="75" fillId="0" borderId="9" xfId="5" applyFont="1" applyBorder="1" applyAlignment="1">
      <alignment horizontal="right" vertical="center"/>
    </xf>
    <xf numFmtId="38" fontId="75" fillId="0" borderId="11" xfId="5" applyFont="1" applyBorder="1" applyAlignment="1">
      <alignment horizontal="right" vertical="center"/>
    </xf>
    <xf numFmtId="38" fontId="77" fillId="4" borderId="50" xfId="6" applyFont="1" applyFill="1" applyBorder="1" applyAlignment="1" applyProtection="1">
      <alignment vertical="top" shrinkToFit="1"/>
      <protection locked="0"/>
    </xf>
    <xf numFmtId="38" fontId="75" fillId="4" borderId="48" xfId="5" applyFont="1" applyFill="1" applyBorder="1" applyAlignment="1" applyProtection="1">
      <alignment vertical="top" shrinkToFit="1"/>
      <protection locked="0"/>
    </xf>
    <xf numFmtId="38" fontId="77" fillId="4" borderId="14" xfId="6" applyFont="1" applyFill="1" applyBorder="1" applyAlignment="1">
      <alignment horizontal="right" vertical="center" shrinkToFit="1"/>
    </xf>
    <xf numFmtId="38" fontId="77" fillId="0" borderId="14" xfId="6" applyFont="1" applyBorder="1" applyAlignment="1" applyProtection="1">
      <alignment horizontal="right" vertical="center"/>
      <protection locked="0"/>
    </xf>
    <xf numFmtId="38" fontId="75" fillId="0" borderId="11" xfId="5" applyFont="1" applyBorder="1" applyAlignment="1" applyProtection="1">
      <alignment horizontal="right" vertical="center" shrinkToFit="1"/>
      <protection locked="0"/>
    </xf>
    <xf numFmtId="38" fontId="77" fillId="4" borderId="14" xfId="6" applyFont="1" applyFill="1" applyBorder="1" applyAlignment="1" applyProtection="1">
      <alignment horizontal="right" vertical="center"/>
      <protection locked="0"/>
    </xf>
    <xf numFmtId="38" fontId="75" fillId="4" borderId="11" xfId="5" applyFont="1" applyFill="1" applyBorder="1" applyAlignment="1" applyProtection="1">
      <alignment horizontal="right" vertical="center"/>
      <protection locked="0"/>
    </xf>
    <xf numFmtId="38" fontId="77" fillId="0" borderId="18" xfId="6" applyFont="1" applyBorder="1" applyAlignment="1" applyProtection="1">
      <alignment horizontal="right" vertical="center"/>
      <protection locked="0"/>
    </xf>
    <xf numFmtId="38" fontId="75" fillId="0" borderId="19" xfId="5" applyFont="1" applyBorder="1" applyAlignment="1" applyProtection="1">
      <alignment horizontal="right" vertical="center" shrinkToFit="1"/>
      <protection locked="0"/>
    </xf>
    <xf numFmtId="38" fontId="82" fillId="0" borderId="22" xfId="5" applyFont="1" applyBorder="1" applyAlignment="1">
      <alignment horizontal="right" vertical="center" shrinkToFit="1"/>
    </xf>
    <xf numFmtId="38" fontId="75" fillId="4" borderId="41" xfId="5" applyFont="1" applyFill="1" applyBorder="1" applyAlignment="1">
      <alignment horizontal="right" vertical="center" shrinkToFit="1"/>
    </xf>
    <xf numFmtId="38" fontId="79" fillId="0" borderId="14" xfId="5" applyFont="1" applyBorder="1" applyAlignment="1">
      <alignment vertical="center"/>
    </xf>
    <xf numFmtId="38" fontId="75" fillId="0" borderId="9" xfId="5" applyFont="1" applyBorder="1" applyAlignment="1" applyProtection="1">
      <alignment horizontal="right" vertical="center" shrinkToFit="1"/>
      <protection locked="0"/>
    </xf>
    <xf numFmtId="38" fontId="77" fillId="0" borderId="40" xfId="6" applyFont="1" applyBorder="1" applyAlignment="1">
      <alignment vertical="center" shrinkToFit="1"/>
    </xf>
    <xf numFmtId="38" fontId="77" fillId="0" borderId="14" xfId="6" applyFont="1" applyBorder="1" applyAlignment="1">
      <alignment vertical="center" shrinkToFit="1"/>
    </xf>
    <xf numFmtId="38" fontId="75" fillId="0" borderId="11" xfId="5" applyFont="1" applyBorder="1" applyAlignment="1">
      <alignment vertical="center" shrinkToFit="1"/>
    </xf>
    <xf numFmtId="38" fontId="77" fillId="4" borderId="14" xfId="6" applyFont="1" applyFill="1" applyBorder="1" applyAlignment="1">
      <alignment vertical="center" shrinkToFit="1"/>
    </xf>
    <xf numFmtId="38" fontId="75" fillId="4" borderId="11" xfId="5" applyFont="1" applyFill="1" applyBorder="1" applyAlignment="1">
      <alignment vertical="center" shrinkToFit="1"/>
    </xf>
    <xf numFmtId="38" fontId="80" fillId="4" borderId="18" xfId="5" applyFont="1" applyFill="1" applyBorder="1" applyAlignment="1">
      <alignment horizontal="right" vertical="center" shrinkToFit="1"/>
    </xf>
    <xf numFmtId="38" fontId="78" fillId="0" borderId="26" xfId="5" applyFont="1" applyBorder="1" applyAlignment="1">
      <alignment horizontal="right" vertical="center" shrinkToFit="1"/>
    </xf>
    <xf numFmtId="38" fontId="78" fillId="0" borderId="9" xfId="5" applyFont="1" applyBorder="1" applyAlignment="1">
      <alignment horizontal="right" vertical="center" shrinkToFit="1"/>
    </xf>
    <xf numFmtId="38" fontId="74" fillId="4" borderId="75" xfId="5" applyFont="1" applyFill="1" applyBorder="1" applyAlignment="1" applyProtection="1">
      <alignment horizontal="right" vertical="center" shrinkToFit="1"/>
      <protection locked="0"/>
    </xf>
    <xf numFmtId="38" fontId="74" fillId="4" borderId="58" xfId="5" applyFont="1" applyFill="1" applyBorder="1" applyAlignment="1" applyProtection="1">
      <alignment horizontal="right" vertical="center" shrinkToFit="1"/>
      <protection locked="0"/>
    </xf>
    <xf numFmtId="0" fontId="74" fillId="0" borderId="14" xfId="0" applyFont="1" applyBorder="1" applyAlignment="1">
      <alignment horizontal="right" vertical="center" shrinkToFit="1"/>
    </xf>
    <xf numFmtId="38" fontId="77" fillId="4" borderId="11" xfId="5" applyFont="1" applyFill="1" applyBorder="1" applyAlignment="1">
      <alignment horizontal="right" vertical="center" shrinkToFit="1"/>
    </xf>
    <xf numFmtId="0" fontId="74" fillId="0" borderId="31" xfId="0" applyFont="1" applyBorder="1" applyAlignment="1">
      <alignment horizontal="right" vertical="center" shrinkToFit="1"/>
    </xf>
    <xf numFmtId="38" fontId="77" fillId="4" borderId="22" xfId="5" applyFont="1" applyFill="1" applyBorder="1" applyAlignment="1">
      <alignment horizontal="right" vertical="center" shrinkToFit="1"/>
    </xf>
    <xf numFmtId="0" fontId="74" fillId="0" borderId="8" xfId="0" applyFont="1" applyBorder="1" applyAlignment="1">
      <alignment horizontal="right" vertical="center" shrinkToFit="1"/>
    </xf>
    <xf numFmtId="38" fontId="77" fillId="4" borderId="9" xfId="5" applyFont="1" applyFill="1" applyBorder="1" applyAlignment="1">
      <alignment horizontal="right" vertical="center" shrinkToFit="1"/>
    </xf>
    <xf numFmtId="0" fontId="74" fillId="6" borderId="5" xfId="0" applyFont="1" applyFill="1" applyBorder="1" applyAlignment="1">
      <alignment horizontal="center" vertical="center" shrinkToFit="1"/>
    </xf>
    <xf numFmtId="38" fontId="79" fillId="4" borderId="8" xfId="5" applyFont="1" applyFill="1" applyBorder="1" applyAlignment="1" applyProtection="1">
      <alignment horizontal="right" vertical="center" shrinkToFit="1"/>
      <protection locked="0"/>
    </xf>
    <xf numFmtId="38" fontId="79" fillId="4" borderId="14" xfId="5" applyFont="1" applyFill="1" applyBorder="1" applyAlignment="1">
      <alignment horizontal="right" vertical="center" shrinkToFit="1"/>
    </xf>
    <xf numFmtId="38" fontId="79" fillId="4" borderId="14" xfId="5" applyFont="1" applyFill="1" applyBorder="1" applyAlignment="1" applyProtection="1">
      <alignment horizontal="right" vertical="center" shrinkToFit="1"/>
      <protection locked="0"/>
    </xf>
    <xf numFmtId="38" fontId="79" fillId="4" borderId="31" xfId="5" applyFont="1" applyFill="1" applyBorder="1" applyAlignment="1" applyProtection="1">
      <alignment horizontal="right" vertical="center" shrinkToFit="1"/>
      <protection locked="0"/>
    </xf>
    <xf numFmtId="0" fontId="77" fillId="0" borderId="14" xfId="0" applyFont="1" applyBorder="1" applyAlignment="1">
      <alignment horizontal="right" vertical="center" shrinkToFit="1"/>
    </xf>
    <xf numFmtId="38" fontId="75" fillId="0" borderId="76" xfId="5" applyFont="1" applyBorder="1" applyAlignment="1">
      <alignment horizontal="right" vertical="center" shrinkToFit="1"/>
    </xf>
    <xf numFmtId="38" fontId="77" fillId="0" borderId="14" xfId="6" applyFont="1" applyBorder="1" applyAlignment="1">
      <alignment horizontal="right" vertical="center" shrinkToFit="1"/>
    </xf>
    <xf numFmtId="38" fontId="77" fillId="4" borderId="40" xfId="6" applyFont="1" applyFill="1" applyBorder="1" applyAlignment="1">
      <alignment vertical="center" shrinkToFit="1"/>
    </xf>
    <xf numFmtId="38" fontId="75" fillId="4" borderId="48" xfId="5" applyFont="1" applyFill="1" applyBorder="1" applyAlignment="1">
      <alignment vertical="center" shrinkToFit="1"/>
    </xf>
    <xf numFmtId="38" fontId="77" fillId="4" borderId="18" xfId="6" applyFont="1" applyFill="1" applyBorder="1" applyAlignment="1">
      <alignment vertical="center" shrinkToFit="1"/>
    </xf>
    <xf numFmtId="38" fontId="75" fillId="4" borderId="19" xfId="5" applyFont="1" applyFill="1" applyBorder="1" applyAlignment="1">
      <alignment vertical="center" shrinkToFit="1"/>
    </xf>
    <xf numFmtId="38" fontId="80" fillId="0" borderId="18" xfId="5" applyFont="1" applyBorder="1" applyAlignment="1">
      <alignment horizontal="right" vertical="center" shrinkToFit="1"/>
    </xf>
    <xf numFmtId="38" fontId="80" fillId="0" borderId="8" xfId="6" applyFont="1" applyBorder="1" applyAlignment="1">
      <alignment horizontal="right" vertical="center" shrinkToFit="1"/>
    </xf>
    <xf numFmtId="0" fontId="80" fillId="0" borderId="31" xfId="0" applyFont="1" applyBorder="1" applyAlignment="1">
      <alignment horizontal="right" vertical="center" shrinkToFit="1"/>
    </xf>
    <xf numFmtId="38" fontId="74" fillId="0" borderId="44" xfId="5" applyFont="1" applyBorder="1" applyAlignment="1">
      <alignment horizontal="right" vertical="center" shrinkToFit="1"/>
    </xf>
    <xf numFmtId="0" fontId="80" fillId="0" borderId="14" xfId="0" applyFont="1" applyBorder="1" applyAlignment="1">
      <alignment horizontal="right" vertical="center" shrinkToFit="1"/>
    </xf>
    <xf numFmtId="38" fontId="75" fillId="0" borderId="59" xfId="5" applyFont="1" applyBorder="1" applyAlignment="1">
      <alignment horizontal="right" vertical="center" shrinkToFit="1"/>
    </xf>
    <xf numFmtId="38" fontId="75" fillId="0" borderId="26" xfId="5" applyFont="1" applyBorder="1" applyAlignment="1">
      <alignment horizontal="right" vertical="center" shrinkToFit="1"/>
    </xf>
    <xf numFmtId="38" fontId="75" fillId="0" borderId="39" xfId="5" applyFont="1" applyBorder="1" applyAlignment="1">
      <alignment horizontal="right" vertical="center" shrinkToFit="1"/>
    </xf>
    <xf numFmtId="38" fontId="83" fillId="0" borderId="85" xfId="5" applyFont="1" applyBorder="1" applyAlignment="1">
      <alignment horizontal="centerContinuous" vertical="center"/>
    </xf>
    <xf numFmtId="38" fontId="83" fillId="0" borderId="5" xfId="5" applyFont="1" applyBorder="1" applyAlignment="1">
      <alignment horizontal="centerContinuous" vertical="center"/>
    </xf>
    <xf numFmtId="0" fontId="36" fillId="8" borderId="7" xfId="0" applyFont="1" applyFill="1" applyBorder="1" applyAlignment="1">
      <alignment horizontal="center" vertical="center" shrinkToFit="1"/>
    </xf>
    <xf numFmtId="0" fontId="84" fillId="4" borderId="17" xfId="0" applyFont="1" applyFill="1" applyBorder="1" applyAlignment="1" applyProtection="1">
      <alignment horizontal="left" vertical="center"/>
      <protection locked="0"/>
    </xf>
    <xf numFmtId="0" fontId="17" fillId="0" borderId="3" xfId="0" applyFont="1" applyBorder="1" applyAlignment="1">
      <alignment horizontal="centerContinuous" shrinkToFit="1"/>
    </xf>
    <xf numFmtId="0" fontId="33" fillId="0" borderId="3" xfId="0" applyFont="1" applyBorder="1" applyAlignment="1">
      <alignment horizontal="left" vertical="center"/>
    </xf>
    <xf numFmtId="0" fontId="17" fillId="0" borderId="3" xfId="0" applyFont="1" applyBorder="1" applyAlignment="1">
      <alignment shrinkToFit="1"/>
    </xf>
    <xf numFmtId="0" fontId="33" fillId="0" borderId="24" xfId="0" applyFont="1" applyBorder="1" applyAlignment="1">
      <alignment horizontal="left" vertical="center"/>
    </xf>
    <xf numFmtId="177" fontId="33" fillId="0" borderId="78" xfId="0" applyNumberFormat="1" applyFont="1" applyBorder="1" applyAlignment="1">
      <alignment horizontal="left" vertical="center"/>
    </xf>
    <xf numFmtId="177" fontId="33" fillId="0" borderId="3" xfId="0" applyNumberFormat="1" applyFont="1" applyBorder="1" applyAlignment="1">
      <alignment horizontal="left" vertical="center"/>
    </xf>
    <xf numFmtId="0" fontId="17" fillId="0" borderId="24" xfId="0" applyFont="1" applyBorder="1" applyAlignment="1">
      <alignment shrinkToFit="1"/>
    </xf>
    <xf numFmtId="177" fontId="33" fillId="0" borderId="26" xfId="0" applyNumberFormat="1" applyFont="1" applyBorder="1" applyAlignment="1">
      <alignment horizontal="left" vertical="center" shrinkToFit="1"/>
    </xf>
    <xf numFmtId="0" fontId="72" fillId="0" borderId="4" xfId="0" applyFont="1" applyBorder="1" applyAlignment="1">
      <alignment horizontal="centerContinuous" vertical="center" shrinkToFit="1"/>
    </xf>
    <xf numFmtId="0" fontId="46" fillId="0" borderId="3" xfId="0" applyFont="1" applyBorder="1" applyAlignment="1">
      <alignment horizontal="centerContinuous" vertical="center" shrinkToFit="1"/>
    </xf>
    <xf numFmtId="0" fontId="46" fillId="0" borderId="5" xfId="0" applyFont="1" applyBorder="1" applyAlignment="1">
      <alignment horizontal="centerContinuous" vertical="center" shrinkToFit="1"/>
    </xf>
    <xf numFmtId="38" fontId="59" fillId="0" borderId="17" xfId="6" applyFont="1" applyBorder="1" applyAlignment="1">
      <alignment horizontal="left" vertical="center" indent="1"/>
    </xf>
    <xf numFmtId="0" fontId="53" fillId="0" borderId="17" xfId="0" applyFont="1" applyBorder="1" applyAlignment="1">
      <alignment horizontal="left" vertical="center" indent="1"/>
    </xf>
    <xf numFmtId="0" fontId="54" fillId="0" borderId="74" xfId="0" applyFont="1" applyBorder="1" applyAlignment="1">
      <alignment horizontal="left" vertical="top"/>
    </xf>
    <xf numFmtId="0" fontId="34" fillId="0" borderId="2" xfId="0" applyFont="1" applyBorder="1" applyAlignment="1">
      <alignment horizontal="centerContinuous" vertical="center"/>
    </xf>
    <xf numFmtId="14" fontId="85" fillId="0" borderId="43" xfId="0" applyNumberFormat="1" applyFont="1" applyBorder="1" applyAlignment="1">
      <alignment horizontal="center" vertical="center" wrapText="1"/>
    </xf>
    <xf numFmtId="0" fontId="86" fillId="0" borderId="7" xfId="0" applyFont="1" applyBorder="1" applyAlignment="1">
      <alignment horizontal="centerContinuous" vertical="center"/>
    </xf>
    <xf numFmtId="38" fontId="67" fillId="0" borderId="87" xfId="5" applyFont="1" applyBorder="1" applyAlignment="1">
      <alignment vertical="center"/>
    </xf>
    <xf numFmtId="0" fontId="32" fillId="0" borderId="86" xfId="0" applyFont="1" applyBorder="1" applyAlignment="1">
      <alignment horizontal="center" vertical="center" shrinkToFit="1"/>
    </xf>
    <xf numFmtId="38" fontId="87" fillId="0" borderId="40" xfId="0" applyNumberFormat="1" applyFont="1" applyBorder="1" applyAlignment="1">
      <alignment vertical="center"/>
    </xf>
    <xf numFmtId="38" fontId="87" fillId="0" borderId="56" xfId="0" applyNumberFormat="1" applyFont="1" applyBorder="1" applyAlignment="1">
      <alignment vertical="center"/>
    </xf>
    <xf numFmtId="38" fontId="87" fillId="5" borderId="66" xfId="0" applyNumberFormat="1" applyFont="1" applyFill="1" applyBorder="1" applyAlignment="1">
      <alignment vertical="center"/>
    </xf>
    <xf numFmtId="38" fontId="88" fillId="0" borderId="64" xfId="0" applyNumberFormat="1" applyFont="1" applyBorder="1" applyAlignment="1">
      <alignment vertical="center"/>
    </xf>
    <xf numFmtId="38" fontId="88" fillId="0" borderId="65" xfId="0" applyNumberFormat="1" applyFont="1" applyBorder="1" applyAlignment="1">
      <alignment vertical="center"/>
    </xf>
    <xf numFmtId="38" fontId="89" fillId="5" borderId="67" xfId="0" applyNumberFormat="1" applyFont="1" applyFill="1" applyBorder="1" applyAlignment="1">
      <alignment vertical="center"/>
    </xf>
    <xf numFmtId="38" fontId="87" fillId="0" borderId="18" xfId="0" applyNumberFormat="1" applyFont="1" applyBorder="1" applyAlignment="1">
      <alignment vertical="center"/>
    </xf>
    <xf numFmtId="38" fontId="87" fillId="0" borderId="55" xfId="0" applyNumberFormat="1" applyFont="1" applyBorder="1" applyAlignment="1">
      <alignment vertical="center"/>
    </xf>
    <xf numFmtId="38" fontId="87" fillId="5" borderId="68" xfId="0" applyNumberFormat="1" applyFont="1" applyFill="1" applyBorder="1" applyAlignment="1">
      <alignment vertical="center"/>
    </xf>
    <xf numFmtId="38" fontId="88" fillId="0" borderId="72" xfId="0" applyNumberFormat="1" applyFont="1" applyBorder="1" applyAlignment="1">
      <alignment vertical="center"/>
    </xf>
    <xf numFmtId="38" fontId="88" fillId="0" borderId="73" xfId="0" applyNumberFormat="1" applyFont="1" applyBorder="1" applyAlignment="1">
      <alignment vertical="center"/>
    </xf>
    <xf numFmtId="38" fontId="89" fillId="5" borderId="69" xfId="0" applyNumberFormat="1" applyFont="1" applyFill="1" applyBorder="1" applyAlignment="1">
      <alignment vertical="center"/>
    </xf>
    <xf numFmtId="38" fontId="87" fillId="0" borderId="42" xfId="0" applyNumberFormat="1" applyFont="1" applyBorder="1" applyAlignment="1">
      <alignment vertical="center"/>
    </xf>
    <xf numFmtId="38" fontId="87" fillId="0" borderId="74" xfId="0" applyNumberFormat="1" applyFont="1" applyBorder="1" applyAlignment="1">
      <alignment vertical="center"/>
    </xf>
    <xf numFmtId="38" fontId="87" fillId="5" borderId="80" xfId="0" applyNumberFormat="1" applyFont="1" applyFill="1" applyBorder="1" applyAlignment="1">
      <alignment vertical="center"/>
    </xf>
    <xf numFmtId="38" fontId="88" fillId="0" borderId="81" xfId="0" applyNumberFormat="1" applyFont="1" applyBorder="1" applyAlignment="1">
      <alignment vertical="center"/>
    </xf>
    <xf numFmtId="38" fontId="88" fillId="0" borderId="82" xfId="0" applyNumberFormat="1" applyFont="1" applyBorder="1" applyAlignment="1">
      <alignment vertical="center"/>
    </xf>
    <xf numFmtId="38" fontId="89" fillId="5" borderId="83" xfId="0" applyNumberFormat="1" applyFont="1" applyFill="1" applyBorder="1" applyAlignment="1">
      <alignment vertical="center"/>
    </xf>
    <xf numFmtId="38" fontId="46" fillId="5" borderId="38" xfId="0" applyNumberFormat="1" applyFont="1" applyFill="1" applyBorder="1" applyAlignment="1">
      <alignment vertical="center" shrinkToFit="1"/>
    </xf>
    <xf numFmtId="38" fontId="46" fillId="5" borderId="38" xfId="0" applyNumberFormat="1" applyFont="1" applyFill="1" applyBorder="1" applyAlignment="1">
      <alignment vertical="center"/>
    </xf>
    <xf numFmtId="38" fontId="46" fillId="5" borderId="70" xfId="0" applyNumberFormat="1" applyFont="1" applyFill="1" applyBorder="1" applyAlignment="1">
      <alignment vertical="center"/>
    </xf>
    <xf numFmtId="38" fontId="89" fillId="5" borderId="25" xfId="0" applyNumberFormat="1" applyFont="1" applyFill="1" applyBorder="1" applyAlignment="1">
      <alignment vertical="center"/>
    </xf>
    <xf numFmtId="38" fontId="89" fillId="5" borderId="71" xfId="0" applyNumberFormat="1" applyFont="1" applyFill="1" applyBorder="1" applyAlignment="1">
      <alignment vertical="center"/>
    </xf>
    <xf numFmtId="38" fontId="89" fillId="0" borderId="14" xfId="0" applyNumberFormat="1" applyFont="1" applyBorder="1" applyAlignment="1">
      <alignment shrinkToFit="1"/>
    </xf>
    <xf numFmtId="0" fontId="20" fillId="0" borderId="13" xfId="0" applyFont="1" applyBorder="1" applyAlignment="1">
      <alignment horizontal="center"/>
    </xf>
    <xf numFmtId="0" fontId="20" fillId="0" borderId="35"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49" fillId="0" borderId="63" xfId="0" applyFont="1" applyBorder="1" applyAlignment="1">
      <alignment horizontal="distributed" indent="1"/>
    </xf>
    <xf numFmtId="0" fontId="49" fillId="0" borderId="40" xfId="0" applyFont="1" applyBorder="1" applyAlignment="1">
      <alignment horizontal="distributed" indent="1"/>
    </xf>
    <xf numFmtId="0" fontId="20" fillId="0" borderId="62" xfId="0" applyFont="1" applyBorder="1" applyAlignment="1">
      <alignment horizontal="center"/>
    </xf>
    <xf numFmtId="0" fontId="20" fillId="0" borderId="75" xfId="0" applyFont="1" applyBorder="1" applyAlignment="1">
      <alignment horizontal="center"/>
    </xf>
    <xf numFmtId="0" fontId="49" fillId="0" borderId="60" xfId="0" applyFont="1" applyBorder="1" applyAlignment="1">
      <alignment horizontal="distributed" indent="1"/>
    </xf>
    <xf numFmtId="0" fontId="49" fillId="0" borderId="18" xfId="0" applyFont="1" applyBorder="1" applyAlignment="1">
      <alignment horizontal="distributed" indent="1"/>
    </xf>
    <xf numFmtId="0" fontId="20" fillId="0" borderId="36" xfId="0" applyFont="1" applyBorder="1" applyAlignment="1">
      <alignment horizontal="center"/>
    </xf>
    <xf numFmtId="0" fontId="20" fillId="0" borderId="13" xfId="0" applyFont="1" applyBorder="1" applyAlignment="1">
      <alignment vertical="center" shrinkToFit="1"/>
    </xf>
    <xf numFmtId="0" fontId="20" fillId="0" borderId="35" xfId="0" applyFont="1" applyBorder="1" applyAlignment="1">
      <alignment vertical="center" shrinkToFit="1"/>
    </xf>
    <xf numFmtId="0" fontId="20" fillId="0" borderId="62" xfId="0" applyFont="1" applyBorder="1" applyAlignment="1">
      <alignment horizontal="distributed"/>
    </xf>
    <xf numFmtId="0" fontId="20" fillId="0" borderId="36" xfId="0" applyFont="1" applyBorder="1" applyAlignment="1">
      <alignment horizontal="distributed"/>
    </xf>
    <xf numFmtId="0" fontId="20" fillId="0" borderId="61" xfId="0" applyFont="1" applyBorder="1" applyAlignment="1">
      <alignment horizontal="distributed"/>
    </xf>
    <xf numFmtId="0" fontId="20"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49" fillId="0" borderId="49" xfId="0" applyFont="1" applyBorder="1" applyAlignment="1">
      <alignment horizontal="distributed" indent="1"/>
    </xf>
    <xf numFmtId="0" fontId="49" fillId="0" borderId="50" xfId="0" applyFont="1" applyBorder="1" applyAlignment="1">
      <alignment horizontal="distributed" indent="1"/>
    </xf>
    <xf numFmtId="0" fontId="20" fillId="0" borderId="13"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13" xfId="0" applyFont="1" applyBorder="1" applyAlignment="1">
      <alignment horizontal="left" vertical="center" shrinkToFit="1"/>
    </xf>
    <xf numFmtId="0" fontId="20" fillId="0" borderId="35" xfId="0" applyFont="1" applyBorder="1" applyAlignment="1">
      <alignment horizontal="left" vertical="center" shrinkToFit="1"/>
    </xf>
    <xf numFmtId="0" fontId="20" fillId="0" borderId="57" xfId="0" applyFont="1" applyBorder="1" applyAlignment="1">
      <alignment horizontal="distributed"/>
    </xf>
    <xf numFmtId="0" fontId="20" fillId="0" borderId="38" xfId="0" applyFont="1" applyBorder="1" applyAlignment="1">
      <alignment horizontal="distributed"/>
    </xf>
    <xf numFmtId="0" fontId="21" fillId="0" borderId="0" xfId="0" applyFont="1" applyAlignment="1">
      <alignment horizontal="center" shrinkToFit="1"/>
    </xf>
    <xf numFmtId="0" fontId="49" fillId="0" borderId="61" xfId="0" applyFont="1" applyBorder="1" applyAlignment="1">
      <alignment horizontal="distributed" indent="1"/>
    </xf>
    <xf numFmtId="0" fontId="49" fillId="0" borderId="42" xfId="0" applyFont="1" applyBorder="1" applyAlignment="1">
      <alignment horizontal="distributed" indent="1"/>
    </xf>
    <xf numFmtId="0" fontId="20" fillId="0" borderId="21" xfId="0" applyFont="1" applyBorder="1" applyAlignment="1">
      <alignment horizontal="distributed" vertical="center" wrapText="1" indent="1"/>
    </xf>
    <xf numFmtId="0" fontId="20" fillId="0" borderId="37" xfId="0" applyFont="1" applyBorder="1" applyAlignment="1">
      <alignment horizontal="distributed" vertical="center" wrapText="1" indent="1"/>
    </xf>
    <xf numFmtId="0" fontId="20" fillId="0" borderId="13" xfId="0" applyFont="1" applyBorder="1" applyAlignment="1">
      <alignment horizontal="distributed" vertical="center" wrapText="1" indent="1"/>
    </xf>
    <xf numFmtId="0" fontId="20" fillId="0" borderId="35" xfId="0" applyFont="1" applyBorder="1" applyAlignment="1">
      <alignment horizontal="distributed" vertical="center" wrapText="1" indent="1"/>
    </xf>
    <xf numFmtId="0" fontId="49" fillId="0" borderId="21" xfId="0" applyFont="1" applyBorder="1" applyAlignment="1">
      <alignment horizontal="distributed" vertical="center" indent="1"/>
    </xf>
    <xf numFmtId="0" fontId="49" fillId="0" borderId="37" xfId="0" applyFont="1" applyBorder="1" applyAlignment="1">
      <alignment horizontal="distributed" vertical="center" indent="1"/>
    </xf>
    <xf numFmtId="0" fontId="20" fillId="0" borderId="57" xfId="0" applyFont="1" applyBorder="1" applyAlignment="1">
      <alignment horizontal="center"/>
    </xf>
    <xf numFmtId="0" fontId="20" fillId="0" borderId="38" xfId="0" applyFont="1" applyBorder="1" applyAlignment="1">
      <alignment horizontal="center"/>
    </xf>
    <xf numFmtId="0" fontId="20" fillId="5" borderId="43" xfId="0" applyFont="1" applyFill="1" applyBorder="1" applyAlignment="1">
      <alignment horizontal="center"/>
    </xf>
    <xf numFmtId="0" fontId="20" fillId="5" borderId="44" xfId="0" applyFont="1" applyFill="1" applyBorder="1" applyAlignment="1">
      <alignment horizontal="center"/>
    </xf>
    <xf numFmtId="0" fontId="20" fillId="5" borderId="4" xfId="0" applyFont="1" applyFill="1" applyBorder="1" applyAlignment="1">
      <alignment horizontal="left" vertical="center"/>
    </xf>
    <xf numFmtId="0" fontId="20"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38" fontId="31" fillId="0" borderId="45" xfId="5" applyFont="1" applyBorder="1" applyAlignment="1">
      <alignment horizontal="center" vertical="center" textRotation="255"/>
    </xf>
    <xf numFmtId="38" fontId="31" fillId="0" borderId="51" xfId="5"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51" xfId="0" applyFont="1" applyBorder="1" applyAlignment="1">
      <alignment horizontal="center" vertical="center" textRotation="255"/>
    </xf>
    <xf numFmtId="0" fontId="31" fillId="0" borderId="53" xfId="0" applyFont="1" applyBorder="1" applyAlignment="1">
      <alignment horizontal="center" vertical="center" textRotation="255"/>
    </xf>
    <xf numFmtId="0" fontId="28" fillId="0" borderId="0" xfId="0" applyFont="1" applyAlignment="1">
      <alignment horizontal="left" vertical="center"/>
    </xf>
    <xf numFmtId="0" fontId="31" fillId="0" borderId="45" xfId="0" applyFont="1" applyBorder="1" applyAlignment="1">
      <alignment horizontal="center" vertical="center" textRotation="255" wrapText="1"/>
    </xf>
    <xf numFmtId="0" fontId="31" fillId="0" borderId="53" xfId="0" applyFont="1" applyBorder="1" applyAlignment="1">
      <alignment horizontal="center" vertical="center" textRotation="255" wrapText="1"/>
    </xf>
    <xf numFmtId="38" fontId="55" fillId="0" borderId="4" xfId="0" applyNumberFormat="1" applyFont="1" applyBorder="1" applyAlignment="1">
      <alignment horizontal="center" vertical="center" shrinkToFit="1"/>
    </xf>
    <xf numFmtId="0" fontId="55" fillId="0" borderId="5" xfId="0" applyFont="1" applyBorder="1" applyAlignment="1">
      <alignment horizontal="center" vertical="center" shrinkToFit="1"/>
    </xf>
    <xf numFmtId="38" fontId="31" fillId="0" borderId="53" xfId="0" applyNumberFormat="1" applyFont="1" applyBorder="1" applyAlignment="1">
      <alignment horizontal="center" vertical="center" textRotation="255"/>
    </xf>
    <xf numFmtId="38" fontId="77" fillId="9" borderId="14" xfId="5" applyFont="1" applyFill="1" applyBorder="1" applyAlignment="1" applyProtection="1">
      <alignment horizontal="right" vertical="center" shrinkToFit="1"/>
      <protection locked="0"/>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R48"/>
  <sheetViews>
    <sheetView showGridLines="0" showZeros="0" zoomScale="85" zoomScaleNormal="85" zoomScaleSheetLayoutView="70" workbookViewId="0">
      <selection activeCell="F5" sqref="F5"/>
    </sheetView>
  </sheetViews>
  <sheetFormatPr defaultColWidth="0" defaultRowHeight="21" customHeight="1" zeroHeight="1"/>
  <cols>
    <col min="1" max="1" width="6.3984375" style="2" customWidth="1"/>
    <col min="2" max="2" width="5" style="2" customWidth="1"/>
    <col min="3" max="3" width="10.265625" style="2" customWidth="1"/>
    <col min="4" max="4" width="12.46484375" style="2" customWidth="1"/>
    <col min="5" max="10" width="20.3984375" style="2" customWidth="1"/>
    <col min="11" max="11" width="20.3984375" style="1" customWidth="1"/>
    <col min="12" max="12" width="1.3984375" style="5" customWidth="1"/>
    <col min="13" max="13" width="9" style="2" customWidth="1"/>
    <col min="14" max="14" width="9" style="2" hidden="1" customWidth="1"/>
    <col min="15" max="15" width="10.3984375" style="2" hidden="1" customWidth="1"/>
    <col min="16" max="16" width="8" style="2" hidden="1" customWidth="1"/>
    <col min="17" max="18" width="10.3984375" style="2" hidden="1" customWidth="1"/>
    <col min="19" max="16384" width="9" style="2" hidden="1"/>
  </cols>
  <sheetData>
    <row r="1" spans="2:12" ht="9.75" customHeight="1" thickBot="1">
      <c r="C1" s="15"/>
      <c r="D1" s="15"/>
      <c r="E1" s="15"/>
      <c r="F1" s="15"/>
      <c r="G1" s="15"/>
      <c r="H1" s="15"/>
      <c r="I1" s="15"/>
      <c r="J1" s="15"/>
      <c r="K1" s="15"/>
      <c r="L1" s="15"/>
    </row>
    <row r="2" spans="2:12" hidden="1" thickBot="1">
      <c r="B2" s="185" t="s">
        <v>54</v>
      </c>
      <c r="C2" s="16"/>
      <c r="D2" s="16"/>
      <c r="E2" s="16"/>
      <c r="F2" s="181"/>
      <c r="G2" s="181"/>
      <c r="H2" s="16"/>
      <c r="I2" s="16"/>
      <c r="J2" s="16"/>
      <c r="K2" s="16"/>
      <c r="L2" s="15"/>
    </row>
    <row r="3" spans="2:12" ht="19.5" customHeight="1" thickBot="1">
      <c r="B3" s="7"/>
      <c r="C3" s="641" t="s">
        <v>55</v>
      </c>
      <c r="D3" s="642"/>
      <c r="E3" s="434" t="s">
        <v>3</v>
      </c>
      <c r="F3" s="434" t="s">
        <v>182</v>
      </c>
      <c r="G3" s="434" t="s">
        <v>56</v>
      </c>
      <c r="H3" s="434" t="s">
        <v>57</v>
      </c>
      <c r="I3" s="434" t="s">
        <v>58</v>
      </c>
      <c r="J3" s="435" t="s">
        <v>59</v>
      </c>
      <c r="K3" s="436" t="s">
        <v>18</v>
      </c>
      <c r="L3" s="8"/>
    </row>
    <row r="4" spans="2:12" s="3" customFormat="1" ht="19.5" customHeight="1">
      <c r="B4" s="643" t="s">
        <v>60</v>
      </c>
      <c r="C4" s="646" t="s">
        <v>61</v>
      </c>
      <c r="D4" s="647"/>
      <c r="E4" s="615">
        <v>73420</v>
      </c>
      <c r="F4" s="615">
        <v>3250</v>
      </c>
      <c r="G4" s="615">
        <v>0</v>
      </c>
      <c r="H4" s="615">
        <v>2930</v>
      </c>
      <c r="I4" s="615">
        <v>10450</v>
      </c>
      <c r="J4" s="616">
        <v>0</v>
      </c>
      <c r="K4" s="617">
        <f t="shared" ref="K4:K39" si="0">SUM(E4:J4)</f>
        <v>90050</v>
      </c>
      <c r="L4" s="9"/>
    </row>
    <row r="5" spans="2:12" ht="19.5" customHeight="1">
      <c r="B5" s="644"/>
      <c r="C5" s="648"/>
      <c r="D5" s="649"/>
      <c r="E5" s="618">
        <f>IF(ISERROR(+部数表!E56),0,+部数表!E56)</f>
        <v>0</v>
      </c>
      <c r="F5" s="618">
        <f>IF(ISERROR(+部数表!I56),0,+部数表!I56)</f>
        <v>0</v>
      </c>
      <c r="G5" s="618">
        <f>IF(ISERROR(+部数表!M56),0,+部数表!M56)</f>
        <v>0</v>
      </c>
      <c r="H5" s="618">
        <f>IF(ISERROR(+部数表!Q56),0,+部数表!Q56)</f>
        <v>0</v>
      </c>
      <c r="I5" s="618">
        <f>IF(ISERROR(+部数表!U56),0,+部数表!U56)</f>
        <v>0</v>
      </c>
      <c r="J5" s="619">
        <f>IF(ISERROR(+部数表!Y56),0,+部数表!Y56)</f>
        <v>0</v>
      </c>
      <c r="K5" s="620">
        <f t="shared" si="0"/>
        <v>0</v>
      </c>
      <c r="L5" s="10"/>
    </row>
    <row r="6" spans="2:12" s="3" customFormat="1" ht="19.5" customHeight="1">
      <c r="B6" s="644"/>
      <c r="C6" s="650" t="s">
        <v>62</v>
      </c>
      <c r="D6" s="651"/>
      <c r="E6" s="621">
        <v>11470</v>
      </c>
      <c r="F6" s="621">
        <v>350</v>
      </c>
      <c r="G6" s="621">
        <v>0</v>
      </c>
      <c r="H6" s="621">
        <v>1410</v>
      </c>
      <c r="I6" s="621">
        <v>2110</v>
      </c>
      <c r="J6" s="622">
        <v>0</v>
      </c>
      <c r="K6" s="623">
        <f t="shared" si="0"/>
        <v>15340</v>
      </c>
      <c r="L6" s="9"/>
    </row>
    <row r="7" spans="2:12" ht="19.5" customHeight="1">
      <c r="B7" s="644"/>
      <c r="C7" s="648" t="s">
        <v>63</v>
      </c>
      <c r="D7" s="652"/>
      <c r="E7" s="618">
        <f>IF(ISERROR(+部数表!E63),0,+部数表!E63)</f>
        <v>0</v>
      </c>
      <c r="F7" s="618">
        <f>IF(ISERROR(+部数表!I63),0,+部数表!I63)</f>
        <v>0</v>
      </c>
      <c r="G7" s="618">
        <f>IF(ISERROR(+部数表!M63),0,+部数表!M63)</f>
        <v>0</v>
      </c>
      <c r="H7" s="618">
        <f>IF(ISERROR(+部数表!Q63),0,+部数表!Q63)</f>
        <v>0</v>
      </c>
      <c r="I7" s="618">
        <f>IF(ISERROR(+部数表!U63),0,+部数表!U63)</f>
        <v>0</v>
      </c>
      <c r="J7" s="619">
        <f>IF(ISERROR(+部数表!Y63),0,+部数表!Y63)</f>
        <v>0</v>
      </c>
      <c r="K7" s="620">
        <f t="shared" si="0"/>
        <v>0</v>
      </c>
      <c r="L7" s="10"/>
    </row>
    <row r="8" spans="2:12" s="3" customFormat="1" ht="19.5" customHeight="1">
      <c r="B8" s="644"/>
      <c r="C8" s="650" t="s">
        <v>64</v>
      </c>
      <c r="D8" s="651"/>
      <c r="E8" s="621">
        <v>5270</v>
      </c>
      <c r="F8" s="621"/>
      <c r="G8" s="621">
        <v>0</v>
      </c>
      <c r="H8" s="621"/>
      <c r="I8" s="621">
        <v>0</v>
      </c>
      <c r="J8" s="622">
        <v>50</v>
      </c>
      <c r="K8" s="623">
        <f t="shared" si="0"/>
        <v>5320</v>
      </c>
      <c r="L8" s="9"/>
    </row>
    <row r="9" spans="2:12" ht="19.5" customHeight="1">
      <c r="B9" s="644"/>
      <c r="C9" s="648"/>
      <c r="D9" s="652"/>
      <c r="E9" s="618">
        <f>IF(ISERROR(+部数表!E71),0,+部数表!E71)</f>
        <v>0</v>
      </c>
      <c r="F9" s="618"/>
      <c r="G9" s="618">
        <f>IF(ISERROR(+部数表!M71),0,+部数表!M71)</f>
        <v>0</v>
      </c>
      <c r="H9" s="618"/>
      <c r="I9" s="618">
        <f>IF(ISERROR(+部数表!U71),0,+部数表!U71)</f>
        <v>0</v>
      </c>
      <c r="J9" s="619">
        <f>IF(ISERROR(+部数表!Y71),0,+部数表!Y71)</f>
        <v>0</v>
      </c>
      <c r="K9" s="620">
        <f t="shared" si="0"/>
        <v>0</v>
      </c>
      <c r="L9" s="10"/>
    </row>
    <row r="10" spans="2:12" s="3" customFormat="1" ht="19.5" customHeight="1">
      <c r="B10" s="644"/>
      <c r="C10" s="650" t="s">
        <v>65</v>
      </c>
      <c r="D10" s="651"/>
      <c r="E10" s="621">
        <v>18630</v>
      </c>
      <c r="F10" s="621"/>
      <c r="G10" s="621">
        <v>630</v>
      </c>
      <c r="H10" s="621">
        <v>2310</v>
      </c>
      <c r="I10" s="621">
        <v>3450</v>
      </c>
      <c r="J10" s="622">
        <v>4680</v>
      </c>
      <c r="K10" s="623">
        <f t="shared" si="0"/>
        <v>29700</v>
      </c>
      <c r="L10" s="9"/>
    </row>
    <row r="11" spans="2:12" ht="19.5" customHeight="1">
      <c r="B11" s="644"/>
      <c r="C11" s="653"/>
      <c r="D11" s="654"/>
      <c r="E11" s="618">
        <f>IF(ISERROR(+部数表!E82),0,+部数表!E82)</f>
        <v>0</v>
      </c>
      <c r="F11" s="618"/>
      <c r="G11" s="618">
        <f>IF(ISERROR(+部数表!M82),0,+部数表!M82)</f>
        <v>0</v>
      </c>
      <c r="H11" s="618">
        <f>IF(ISERROR(+部数表!Q82),0,+部数表!Q82)</f>
        <v>0</v>
      </c>
      <c r="I11" s="618">
        <f>IF(ISERROR(+部数表!U82),0,+部数表!U82)</f>
        <v>0</v>
      </c>
      <c r="J11" s="619">
        <f>IF(ISERROR(+部数表!Y82),0,+部数表!Y82)</f>
        <v>0</v>
      </c>
      <c r="K11" s="620">
        <f t="shared" si="0"/>
        <v>0</v>
      </c>
      <c r="L11" s="10"/>
    </row>
    <row r="12" spans="2:12" s="3" customFormat="1" ht="19.5" customHeight="1">
      <c r="B12" s="644"/>
      <c r="C12" s="650" t="s">
        <v>66</v>
      </c>
      <c r="D12" s="651"/>
      <c r="E12" s="621">
        <v>5030</v>
      </c>
      <c r="F12" s="621"/>
      <c r="G12" s="621">
        <v>450</v>
      </c>
      <c r="H12" s="621">
        <v>670</v>
      </c>
      <c r="I12" s="621">
        <v>300</v>
      </c>
      <c r="J12" s="622">
        <v>1310</v>
      </c>
      <c r="K12" s="623">
        <f t="shared" si="0"/>
        <v>7760</v>
      </c>
      <c r="L12" s="9"/>
    </row>
    <row r="13" spans="2:12" ht="19.5" customHeight="1">
      <c r="B13" s="644"/>
      <c r="C13" s="655"/>
      <c r="D13" s="656"/>
      <c r="E13" s="618">
        <f>IF(ISERROR(+部数表!E88),0,+部数表!E88)</f>
        <v>0</v>
      </c>
      <c r="F13" s="618"/>
      <c r="G13" s="618">
        <f>IF(ISERROR(+部数表!M88),0,+部数表!M88)</f>
        <v>0</v>
      </c>
      <c r="H13" s="618">
        <f>IF(ISERROR(+部数表!Q88),0,+部数表!Q88)</f>
        <v>0</v>
      </c>
      <c r="I13" s="618">
        <f>IF(ISERROR(+部数表!U88),0,+部数表!U88)</f>
        <v>0</v>
      </c>
      <c r="J13" s="619">
        <f>IF(ISERROR(+部数表!Y88),0,+部数表!Y88)</f>
        <v>0</v>
      </c>
      <c r="K13" s="620">
        <f t="shared" si="0"/>
        <v>0</v>
      </c>
      <c r="L13" s="10"/>
    </row>
    <row r="14" spans="2:12" s="3" customFormat="1" ht="19.5" customHeight="1">
      <c r="B14" s="644"/>
      <c r="C14" s="650" t="s">
        <v>67</v>
      </c>
      <c r="D14" s="651"/>
      <c r="E14" s="621">
        <v>9390</v>
      </c>
      <c r="F14" s="621"/>
      <c r="G14" s="621">
        <v>0</v>
      </c>
      <c r="H14" s="621">
        <v>0</v>
      </c>
      <c r="I14" s="621"/>
      <c r="J14" s="622"/>
      <c r="K14" s="623">
        <f t="shared" si="0"/>
        <v>9390</v>
      </c>
      <c r="L14" s="9"/>
    </row>
    <row r="15" spans="2:12" ht="19.5" customHeight="1">
      <c r="B15" s="644"/>
      <c r="C15" s="639"/>
      <c r="D15" s="640"/>
      <c r="E15" s="618">
        <f>IF(ISERROR(+部数表!E100),0,+部数表!E100)</f>
        <v>0</v>
      </c>
      <c r="F15" s="618"/>
      <c r="G15" s="618"/>
      <c r="H15" s="618">
        <f>IF(ISERROR(+部数表!Q100),0,+部数表!Q100)</f>
        <v>0</v>
      </c>
      <c r="I15" s="618">
        <f>IF(ISERROR(+部数表!U100),0,+部数表!U100)</f>
        <v>0</v>
      </c>
      <c r="J15" s="619">
        <f>IF(ISERROR(+部数表!Y100),0,+部数表!Y100)</f>
        <v>0</v>
      </c>
      <c r="K15" s="620">
        <f t="shared" si="0"/>
        <v>0</v>
      </c>
      <c r="L15" s="10"/>
    </row>
    <row r="16" spans="2:12" s="3" customFormat="1" ht="19.5" customHeight="1">
      <c r="B16" s="644"/>
      <c r="C16" s="650" t="s">
        <v>68</v>
      </c>
      <c r="D16" s="651"/>
      <c r="E16" s="621">
        <v>7510</v>
      </c>
      <c r="F16" s="621"/>
      <c r="G16" s="621">
        <v>0</v>
      </c>
      <c r="H16" s="621">
        <v>70</v>
      </c>
      <c r="I16" s="621">
        <v>420</v>
      </c>
      <c r="J16" s="622">
        <v>840</v>
      </c>
      <c r="K16" s="623">
        <f t="shared" si="0"/>
        <v>8840</v>
      </c>
      <c r="L16" s="9"/>
    </row>
    <row r="17" spans="2:12" ht="19.5" customHeight="1">
      <c r="B17" s="644"/>
      <c r="C17" s="639"/>
      <c r="D17" s="640"/>
      <c r="E17" s="618">
        <f>IF(ISERROR(+部数表!E110),0,+部数表!E110)</f>
        <v>0</v>
      </c>
      <c r="F17" s="618"/>
      <c r="G17" s="618">
        <f>IF(ISERROR(+部数表!M110),0,+部数表!M110)</f>
        <v>0</v>
      </c>
      <c r="H17" s="618">
        <f>IF(ISERROR(+部数表!Q110),0,+部数表!Q110)</f>
        <v>0</v>
      </c>
      <c r="I17" s="618">
        <f>IF(ISERROR(+部数表!U110),0,+部数表!U110)</f>
        <v>0</v>
      </c>
      <c r="J17" s="619">
        <f>IF(ISERROR(+部数表!Y110),0,+部数表!Y110)</f>
        <v>0</v>
      </c>
      <c r="K17" s="620">
        <f t="shared" si="0"/>
        <v>0</v>
      </c>
      <c r="L17" s="10"/>
    </row>
    <row r="18" spans="2:12" s="3" customFormat="1" ht="19.5" customHeight="1">
      <c r="B18" s="644"/>
      <c r="C18" s="650" t="s">
        <v>69</v>
      </c>
      <c r="D18" s="651"/>
      <c r="E18" s="621">
        <v>9580</v>
      </c>
      <c r="F18" s="621"/>
      <c r="G18" s="621">
        <v>0</v>
      </c>
      <c r="H18" s="621">
        <v>530</v>
      </c>
      <c r="I18" s="621">
        <v>2280</v>
      </c>
      <c r="J18" s="622">
        <v>3630</v>
      </c>
      <c r="K18" s="623">
        <f t="shared" si="0"/>
        <v>16020</v>
      </c>
      <c r="L18" s="9"/>
    </row>
    <row r="19" spans="2:12" ht="19.5" customHeight="1" thickBot="1">
      <c r="B19" s="645"/>
      <c r="C19" s="657"/>
      <c r="D19" s="658"/>
      <c r="E19" s="624">
        <f>IF(ISERROR(+部数表!E118),0,+部数表!E118)</f>
        <v>0</v>
      </c>
      <c r="F19" s="624"/>
      <c r="G19" s="624">
        <f>IF(ISERROR(+部数表!M118),0,+部数表!M118)</f>
        <v>0</v>
      </c>
      <c r="H19" s="624">
        <f>IF(ISERROR(+部数表!Q118),0,+部数表!Q118)</f>
        <v>0</v>
      </c>
      <c r="I19" s="624">
        <f>IF(ISERROR(+部数表!U118),0,+部数表!U118)</f>
        <v>0</v>
      </c>
      <c r="J19" s="625">
        <f>IF(ISERROR(+部数表!Y118),0,+部数表!Y118)</f>
        <v>0</v>
      </c>
      <c r="K19" s="626">
        <f t="shared" si="0"/>
        <v>0</v>
      </c>
      <c r="L19" s="10"/>
    </row>
    <row r="20" spans="2:12" s="3" customFormat="1" ht="19.5" customHeight="1">
      <c r="B20" s="659" t="s">
        <v>70</v>
      </c>
      <c r="C20" s="662" t="s">
        <v>71</v>
      </c>
      <c r="D20" s="663"/>
      <c r="E20" s="615">
        <v>17850</v>
      </c>
      <c r="F20" s="615"/>
      <c r="G20" s="615">
        <v>0</v>
      </c>
      <c r="H20" s="615">
        <v>2600</v>
      </c>
      <c r="I20" s="615">
        <v>11000</v>
      </c>
      <c r="J20" s="616">
        <v>12310</v>
      </c>
      <c r="K20" s="617">
        <f t="shared" si="0"/>
        <v>43760</v>
      </c>
      <c r="L20" s="9"/>
    </row>
    <row r="21" spans="2:12" ht="19.5" customHeight="1">
      <c r="B21" s="660"/>
      <c r="C21" s="664" t="s">
        <v>72</v>
      </c>
      <c r="D21" s="665"/>
      <c r="E21" s="618">
        <f>IF(ISERROR(+部数表!E148),0,+部数表!E148)</f>
        <v>0</v>
      </c>
      <c r="F21" s="618"/>
      <c r="G21" s="618">
        <f>IF(ISERROR(+部数表!M148),0,+部数表!M148)</f>
        <v>0</v>
      </c>
      <c r="H21" s="618">
        <f>IF(ISERROR(+部数表!Q148),0,+部数表!Q148)</f>
        <v>0</v>
      </c>
      <c r="I21" s="618">
        <f>IF(ISERROR(+部数表!U148),0,+部数表!U148)</f>
        <v>0</v>
      </c>
      <c r="J21" s="619">
        <f>IF(ISERROR(+部数表!Y148),0,+部数表!Y148)</f>
        <v>0</v>
      </c>
      <c r="K21" s="620">
        <f t="shared" si="0"/>
        <v>0</v>
      </c>
      <c r="L21" s="10"/>
    </row>
    <row r="22" spans="2:12" s="3" customFormat="1" ht="19.5" customHeight="1">
      <c r="B22" s="660"/>
      <c r="C22" s="650" t="s">
        <v>73</v>
      </c>
      <c r="D22" s="651"/>
      <c r="E22" s="621">
        <v>4660</v>
      </c>
      <c r="F22" s="621"/>
      <c r="G22" s="621">
        <v>0</v>
      </c>
      <c r="H22" s="621"/>
      <c r="I22" s="621">
        <v>2250</v>
      </c>
      <c r="J22" s="622">
        <v>340</v>
      </c>
      <c r="K22" s="623">
        <f t="shared" si="0"/>
        <v>7250</v>
      </c>
      <c r="L22" s="9"/>
    </row>
    <row r="23" spans="2:12" ht="19.5" customHeight="1">
      <c r="B23" s="660"/>
      <c r="C23" s="655"/>
      <c r="D23" s="656"/>
      <c r="E23" s="618">
        <f>IF(ISERROR(+部数表!E124),0,+部数表!E124)</f>
        <v>0</v>
      </c>
      <c r="F23" s="618"/>
      <c r="G23" s="618"/>
      <c r="H23" s="618"/>
      <c r="I23" s="618">
        <f>IF(ISERROR(+部数表!U124),0,+部数表!U124)</f>
        <v>0</v>
      </c>
      <c r="J23" s="619">
        <f>IF(ISERROR(+部数表!Y124),0,+部数表!Y124)</f>
        <v>0</v>
      </c>
      <c r="K23" s="620">
        <f t="shared" si="0"/>
        <v>0</v>
      </c>
      <c r="L23" s="10"/>
    </row>
    <row r="24" spans="2:12" s="3" customFormat="1" ht="19.5" customHeight="1">
      <c r="B24" s="660"/>
      <c r="C24" s="650" t="s">
        <v>74</v>
      </c>
      <c r="D24" s="651"/>
      <c r="E24" s="621">
        <v>2170</v>
      </c>
      <c r="F24" s="621"/>
      <c r="G24" s="621"/>
      <c r="H24" s="621">
        <v>0</v>
      </c>
      <c r="I24" s="621">
        <v>680</v>
      </c>
      <c r="J24" s="622"/>
      <c r="K24" s="623">
        <f t="shared" si="0"/>
        <v>2850</v>
      </c>
      <c r="L24" s="9"/>
    </row>
    <row r="25" spans="2:12" ht="19.5" customHeight="1">
      <c r="B25" s="660"/>
      <c r="C25" s="648"/>
      <c r="D25" s="652"/>
      <c r="E25" s="618">
        <f>IF(ISERROR(+部数表!E152),0,+部数表!E152)</f>
        <v>0</v>
      </c>
      <c r="F25" s="618"/>
      <c r="G25" s="618"/>
      <c r="H25" s="618"/>
      <c r="I25" s="618">
        <f>IF(ISERROR(+部数表!U152),0,+部数表!U152)</f>
        <v>0</v>
      </c>
      <c r="J25" s="619">
        <f>IF(ISERROR(+部数表!Y152),0,+部数表!Y152)</f>
        <v>0</v>
      </c>
      <c r="K25" s="620">
        <f t="shared" si="0"/>
        <v>0</v>
      </c>
      <c r="L25" s="10"/>
    </row>
    <row r="26" spans="2:12" s="3" customFormat="1" ht="19.5" customHeight="1">
      <c r="B26" s="660"/>
      <c r="C26" s="650" t="s">
        <v>51</v>
      </c>
      <c r="D26" s="651"/>
      <c r="E26" s="621">
        <v>3090</v>
      </c>
      <c r="F26" s="621"/>
      <c r="G26" s="621">
        <v>0</v>
      </c>
      <c r="H26" s="621"/>
      <c r="I26" s="621">
        <v>1020</v>
      </c>
      <c r="J26" s="622"/>
      <c r="K26" s="623">
        <f t="shared" si="0"/>
        <v>4110</v>
      </c>
      <c r="L26" s="9"/>
    </row>
    <row r="27" spans="2:12" ht="19.5" customHeight="1">
      <c r="B27" s="660"/>
      <c r="C27" s="666"/>
      <c r="D27" s="667"/>
      <c r="E27" s="618">
        <f>IF(ISERROR(+部数表!E167),0,+部数表!E167)</f>
        <v>0</v>
      </c>
      <c r="F27" s="618"/>
      <c r="G27" s="618"/>
      <c r="H27" s="618"/>
      <c r="I27" s="618">
        <f>IF(ISERROR(+部数表!U167),0,+部数表!U167)</f>
        <v>0</v>
      </c>
      <c r="J27" s="619">
        <f>IF(ISERROR(+部数表!Y167),0,+部数表!Y167)</f>
        <v>0</v>
      </c>
      <c r="K27" s="620">
        <f t="shared" si="0"/>
        <v>0</v>
      </c>
      <c r="L27" s="10"/>
    </row>
    <row r="28" spans="2:12" s="3" customFormat="1" ht="19.5" customHeight="1">
      <c r="B28" s="660"/>
      <c r="C28" s="650" t="s">
        <v>75</v>
      </c>
      <c r="D28" s="651"/>
      <c r="E28" s="621">
        <v>4770</v>
      </c>
      <c r="F28" s="621"/>
      <c r="G28" s="621">
        <v>0</v>
      </c>
      <c r="H28" s="621"/>
      <c r="I28" s="621">
        <v>250</v>
      </c>
      <c r="J28" s="622"/>
      <c r="K28" s="623">
        <f t="shared" si="0"/>
        <v>5020</v>
      </c>
      <c r="L28" s="9"/>
    </row>
    <row r="29" spans="2:12" ht="19.5" customHeight="1" thickBot="1">
      <c r="B29" s="661"/>
      <c r="C29" s="668"/>
      <c r="D29" s="669"/>
      <c r="E29" s="624">
        <f>IF(ISERROR(+部数表!E158),0,+部数表!E158)</f>
        <v>0</v>
      </c>
      <c r="F29" s="624"/>
      <c r="G29" s="624">
        <f>IF(ISERROR(+部数表!M158),0,+部数表!M158)</f>
        <v>0</v>
      </c>
      <c r="H29" s="624">
        <f>IF(ISERROR(+部数表!Q158),0,+部数表!Q158)</f>
        <v>0</v>
      </c>
      <c r="I29" s="624">
        <f>IF(ISERROR(+部数表!U158),0,+部数表!U158)</f>
        <v>0</v>
      </c>
      <c r="J29" s="625">
        <f>IF(ISERROR(+部数表!Y158),0,+部数表!Y158)</f>
        <v>0</v>
      </c>
      <c r="K29" s="626">
        <f t="shared" si="0"/>
        <v>0</v>
      </c>
      <c r="L29" s="10"/>
    </row>
    <row r="30" spans="2:12" s="3" customFormat="1" ht="19.5" customHeight="1">
      <c r="B30" s="660" t="s">
        <v>91</v>
      </c>
      <c r="C30" s="671" t="s">
        <v>76</v>
      </c>
      <c r="D30" s="672"/>
      <c r="E30" s="615">
        <v>6060</v>
      </c>
      <c r="F30" s="615"/>
      <c r="G30" s="615">
        <v>270</v>
      </c>
      <c r="H30" s="615">
        <v>0</v>
      </c>
      <c r="I30" s="615">
        <v>120</v>
      </c>
      <c r="J30" s="616">
        <v>40</v>
      </c>
      <c r="K30" s="617">
        <f t="shared" si="0"/>
        <v>6490</v>
      </c>
      <c r="L30" s="9"/>
    </row>
    <row r="31" spans="2:12" ht="19.5" customHeight="1">
      <c r="B31" s="660"/>
      <c r="C31" s="648"/>
      <c r="D31" s="652"/>
      <c r="E31" s="618">
        <f>IF(ISERROR(+部数表!E177),0,+部数表!E177)</f>
        <v>0</v>
      </c>
      <c r="F31" s="618"/>
      <c r="G31" s="618">
        <f>IF(ISERROR(+部数表!M177),0,+部数表!M177)</f>
        <v>0</v>
      </c>
      <c r="H31" s="618">
        <f>IF(ISERROR(+部数表!Q177),0,+部数表!Q177)</f>
        <v>0</v>
      </c>
      <c r="I31" s="618">
        <f>IF(ISERROR(+部数表!U177),0,+部数表!U177)</f>
        <v>0</v>
      </c>
      <c r="J31" s="619">
        <f>IF(ISERROR(+部数表!Y177),0,+部数表!Y177)</f>
        <v>0</v>
      </c>
      <c r="K31" s="620">
        <f t="shared" si="0"/>
        <v>0</v>
      </c>
      <c r="L31" s="14"/>
    </row>
    <row r="32" spans="2:12" s="3" customFormat="1" ht="19.5" customHeight="1">
      <c r="B32" s="660"/>
      <c r="C32" s="673" t="s">
        <v>77</v>
      </c>
      <c r="D32" s="674"/>
      <c r="E32" s="621">
        <v>2500</v>
      </c>
      <c r="F32" s="621"/>
      <c r="G32" s="621"/>
      <c r="H32" s="621">
        <v>0</v>
      </c>
      <c r="I32" s="621">
        <v>0</v>
      </c>
      <c r="J32" s="622"/>
      <c r="K32" s="623">
        <f t="shared" si="0"/>
        <v>2500</v>
      </c>
      <c r="L32" s="9"/>
    </row>
    <row r="33" spans="2:17" ht="19.5" customHeight="1">
      <c r="B33" s="660"/>
      <c r="C33" s="675"/>
      <c r="D33" s="676"/>
      <c r="E33" s="618">
        <f>IF(ISERROR(+部数表!E186),0,+部数表!E186)</f>
        <v>0</v>
      </c>
      <c r="F33" s="618"/>
      <c r="G33" s="618">
        <f>IF(ISERROR(+部数表!M186),0,+部数表!M186)</f>
        <v>0</v>
      </c>
      <c r="H33" s="618"/>
      <c r="I33" s="618">
        <f>IF(ISERROR(+部数表!U186),0,+部数表!U186)</f>
        <v>0</v>
      </c>
      <c r="J33" s="619">
        <f>IF(ISERROR(+部数表!Y186),0,+部数表!Y186)</f>
        <v>0</v>
      </c>
      <c r="K33" s="620">
        <f t="shared" si="0"/>
        <v>0</v>
      </c>
      <c r="L33" s="10"/>
    </row>
    <row r="34" spans="2:17" s="3" customFormat="1" ht="19.5" customHeight="1">
      <c r="B34" s="660"/>
      <c r="C34" s="650" t="s">
        <v>78</v>
      </c>
      <c r="D34" s="651"/>
      <c r="E34" s="621">
        <v>220</v>
      </c>
      <c r="F34" s="621"/>
      <c r="G34" s="621"/>
      <c r="H34" s="621">
        <v>30</v>
      </c>
      <c r="I34" s="621">
        <v>1340</v>
      </c>
      <c r="J34" s="622">
        <v>1300</v>
      </c>
      <c r="K34" s="623">
        <f t="shared" si="0"/>
        <v>2890</v>
      </c>
      <c r="L34" s="9"/>
    </row>
    <row r="35" spans="2:17" ht="19.5" customHeight="1">
      <c r="B35" s="660"/>
      <c r="C35" s="648"/>
      <c r="D35" s="652"/>
      <c r="E35" s="618">
        <f>IF(ISERROR(+部数表!E190),0,+部数表!E190)</f>
        <v>0</v>
      </c>
      <c r="F35" s="618"/>
      <c r="G35" s="618"/>
      <c r="H35" s="618">
        <f>IF(ISERROR(+部数表!Q190),0,+部数表!Q190)</f>
        <v>0</v>
      </c>
      <c r="I35" s="618">
        <f>IF(ISERROR(+部数表!U190),0,+部数表!U190)</f>
        <v>0</v>
      </c>
      <c r="J35" s="619">
        <f>IF(ISERROR(+部数表!Y190),0,+部数表!Y190)</f>
        <v>0</v>
      </c>
      <c r="K35" s="620">
        <f t="shared" si="0"/>
        <v>0</v>
      </c>
      <c r="L35" s="10"/>
    </row>
    <row r="36" spans="2:17" s="3" customFormat="1" ht="19.5" customHeight="1">
      <c r="B36" s="660"/>
      <c r="C36" s="677" t="s">
        <v>79</v>
      </c>
      <c r="D36" s="678"/>
      <c r="E36" s="627">
        <v>2100</v>
      </c>
      <c r="F36" s="627"/>
      <c r="G36" s="627"/>
      <c r="H36" s="627"/>
      <c r="I36" s="627">
        <v>0</v>
      </c>
      <c r="J36" s="628">
        <v>90</v>
      </c>
      <c r="K36" s="629">
        <f t="shared" si="0"/>
        <v>2190</v>
      </c>
      <c r="L36" s="180"/>
    </row>
    <row r="37" spans="2:17" ht="19.5" customHeight="1" thickBot="1">
      <c r="B37" s="661"/>
      <c r="C37" s="679"/>
      <c r="D37" s="680"/>
      <c r="E37" s="630">
        <f>IF(ISERROR(+部数表!E195),0,+部数表!E195)</f>
        <v>0</v>
      </c>
      <c r="F37" s="630"/>
      <c r="G37" s="630"/>
      <c r="H37" s="630"/>
      <c r="I37" s="630"/>
      <c r="J37" s="631">
        <f>IF(ISERROR(+部数表!Y195),0,+部数表!Y195)</f>
        <v>0</v>
      </c>
      <c r="K37" s="632">
        <f t="shared" si="0"/>
        <v>0</v>
      </c>
      <c r="L37" s="10"/>
    </row>
    <row r="38" spans="2:17" ht="19.5" customHeight="1" thickBot="1">
      <c r="B38" s="7"/>
      <c r="C38" s="681" t="s">
        <v>18</v>
      </c>
      <c r="D38" s="682"/>
      <c r="E38" s="633">
        <f>+E4+E6+E8+E10+E12+E16+E18+E20+E22+E24+E26+E28+E30+E32+E34+E36+E14</f>
        <v>183720</v>
      </c>
      <c r="F38" s="634">
        <f t="shared" ref="F38" si="1">+F4+F6+F8+F10+F12+F16+F18+F20+F22+F24+F26+F28+F30+F32+F34+F36+F14</f>
        <v>3600</v>
      </c>
      <c r="G38" s="634">
        <f t="shared" ref="G38:J39" si="2">+G4+G6+G8+G10+G12+G16+G18+G20+G22+G24+G26+G28+G30+G32+G34+G36+G14</f>
        <v>1350</v>
      </c>
      <c r="H38" s="634">
        <f t="shared" si="2"/>
        <v>10550</v>
      </c>
      <c r="I38" s="634">
        <f t="shared" si="2"/>
        <v>35670</v>
      </c>
      <c r="J38" s="634">
        <f t="shared" si="2"/>
        <v>24590</v>
      </c>
      <c r="K38" s="635">
        <f t="shared" si="0"/>
        <v>259480</v>
      </c>
      <c r="L38" s="10"/>
      <c r="O38" s="4"/>
      <c r="Q38" s="4"/>
    </row>
    <row r="39" spans="2:17" ht="19.5" customHeight="1" thickBot="1">
      <c r="B39" s="7"/>
      <c r="C39" s="683" t="s">
        <v>80</v>
      </c>
      <c r="D39" s="684"/>
      <c r="E39" s="636">
        <f>+E5+E7+E9+E11+E13+E17+E19+E21+E23+E25+E27+E29+E31+E33+E35+E37+E15</f>
        <v>0</v>
      </c>
      <c r="F39" s="636">
        <f t="shared" ref="F39" si="3">+F5+F7+F9+F11+F13+F17+F19+F21+F23+F25+F27+F29+F31+F33+F35+F37+F15</f>
        <v>0</v>
      </c>
      <c r="G39" s="636">
        <f t="shared" si="2"/>
        <v>0</v>
      </c>
      <c r="H39" s="636">
        <f t="shared" si="2"/>
        <v>0</v>
      </c>
      <c r="I39" s="636">
        <f t="shared" si="2"/>
        <v>0</v>
      </c>
      <c r="J39" s="636">
        <f t="shared" si="2"/>
        <v>0</v>
      </c>
      <c r="K39" s="637">
        <f t="shared" si="0"/>
        <v>0</v>
      </c>
      <c r="L39" s="11"/>
      <c r="Q39" s="4"/>
    </row>
    <row r="40" spans="2:17" ht="15.4">
      <c r="B40" s="7"/>
      <c r="C40" s="685" t="s">
        <v>81</v>
      </c>
      <c r="D40" s="685"/>
      <c r="E40" s="685"/>
      <c r="F40" s="685"/>
      <c r="G40" s="685"/>
      <c r="H40" s="685"/>
      <c r="I40" s="685"/>
      <c r="J40" s="685"/>
      <c r="K40" s="12"/>
      <c r="L40" s="13"/>
    </row>
    <row r="41" spans="2:17" ht="21.4">
      <c r="B41" s="7"/>
      <c r="C41" s="686" t="s">
        <v>100</v>
      </c>
      <c r="D41" s="686"/>
      <c r="E41" s="686"/>
      <c r="F41" s="686"/>
      <c r="G41" s="686"/>
      <c r="H41" s="686"/>
      <c r="I41" s="186" t="s">
        <v>132</v>
      </c>
      <c r="J41" s="638">
        <f>+K5+K7+K9+K11+K13+K15+K17+K19+K31+K33+K35+K37</f>
        <v>0</v>
      </c>
      <c r="K41" s="638">
        <f>+K21+K23+K25+K27+K29</f>
        <v>0</v>
      </c>
      <c r="L41" s="13"/>
    </row>
    <row r="42" spans="2:17" ht="21" customHeight="1">
      <c r="B42" s="7"/>
      <c r="C42" s="670" t="s">
        <v>82</v>
      </c>
      <c r="D42" s="670"/>
      <c r="E42" s="670"/>
      <c r="F42" s="670"/>
      <c r="G42" s="670"/>
      <c r="H42" s="670"/>
      <c r="I42" s="7"/>
      <c r="J42" s="7"/>
      <c r="K42" s="433" t="s">
        <v>361</v>
      </c>
      <c r="L42" s="13"/>
    </row>
    <row r="43" spans="2:17" ht="14.25" customHeight="1">
      <c r="K43" s="429" t="s">
        <v>396</v>
      </c>
    </row>
    <row r="44" spans="2:17" ht="21" customHeight="1">
      <c r="E44" s="4"/>
      <c r="F44" s="4"/>
      <c r="G44" s="4"/>
      <c r="H44" s="4"/>
      <c r="I44" s="4"/>
      <c r="J44" s="4"/>
      <c r="K44" s="6"/>
    </row>
    <row r="47" spans="2:17" ht="21" hidden="1" customHeight="1">
      <c r="E47" s="4"/>
    </row>
    <row r="48" spans="2:17" ht="21" hidden="1" customHeight="1">
      <c r="E48" s="4"/>
    </row>
  </sheetData>
  <mergeCells count="42">
    <mergeCell ref="C42:H42"/>
    <mergeCell ref="B30:B37"/>
    <mergeCell ref="C30:D30"/>
    <mergeCell ref="C31:D31"/>
    <mergeCell ref="C32:D33"/>
    <mergeCell ref="C34:D34"/>
    <mergeCell ref="C35:D35"/>
    <mergeCell ref="C36:D36"/>
    <mergeCell ref="C37:D37"/>
    <mergeCell ref="C38:D38"/>
    <mergeCell ref="C39:D39"/>
    <mergeCell ref="C40:J40"/>
    <mergeCell ref="C41:H41"/>
    <mergeCell ref="C18:D18"/>
    <mergeCell ref="C19:D19"/>
    <mergeCell ref="B20:B29"/>
    <mergeCell ref="C20:D20"/>
    <mergeCell ref="C21:D21"/>
    <mergeCell ref="C22:D22"/>
    <mergeCell ref="C23:D23"/>
    <mergeCell ref="C24:D24"/>
    <mergeCell ref="C25:D25"/>
    <mergeCell ref="C26:D26"/>
    <mergeCell ref="C27:D27"/>
    <mergeCell ref="C28:D28"/>
    <mergeCell ref="C29:D29"/>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s>
  <phoneticPr fontId="2"/>
  <printOptions horizontalCentered="1" verticalCentered="1"/>
  <pageMargins left="0.23622047244094491" right="0.23622047244094491" top="0.27559055118110237" bottom="0.27559055118110237" header="0.31496062992125984" footer="0.31496062992125984"/>
  <pageSetup paperSize="9"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G231"/>
  <sheetViews>
    <sheetView showGridLines="0" showZeros="0" tabSelected="1" zoomScale="40" zoomScaleNormal="40" zoomScaleSheetLayoutView="55" workbookViewId="0">
      <pane ySplit="5" topLeftCell="A6" activePane="bottomLeft" state="frozen"/>
      <selection activeCell="G29" sqref="G29"/>
      <selection pane="bottomLeft" activeCell="D3" sqref="D3"/>
    </sheetView>
  </sheetViews>
  <sheetFormatPr defaultColWidth="6.59765625" defaultRowHeight="12.4"/>
  <cols>
    <col min="1" max="1" width="4.73046875" style="115" customWidth="1"/>
    <col min="2" max="2" width="10.06640625" style="153" customWidth="1"/>
    <col min="3" max="3" width="39.59765625" style="89" customWidth="1"/>
    <col min="4" max="4" width="15.796875" style="90" customWidth="1"/>
    <col min="5" max="5" width="18.1328125" style="18" customWidth="1"/>
    <col min="6" max="6" width="4.86328125" style="18" hidden="1" customWidth="1"/>
    <col min="7" max="7" width="43.6640625" style="17" customWidth="1" collapsed="1"/>
    <col min="8" max="8" width="15.796875" style="91" customWidth="1"/>
    <col min="9" max="9" width="18.1328125" style="90" customWidth="1"/>
    <col min="10" max="10" width="6.6640625" style="90" hidden="1" customWidth="1"/>
    <col min="11" max="11" width="35.59765625" style="17" customWidth="1" collapsed="1"/>
    <col min="12" max="12" width="15.796875" style="91" customWidth="1"/>
    <col min="13" max="13" width="18.1328125" style="90" customWidth="1"/>
    <col min="14" max="14" width="7.53125" style="90" hidden="1" customWidth="1"/>
    <col min="15" max="15" width="35.59765625" style="17" customWidth="1" collapsed="1"/>
    <col min="16" max="16" width="15.796875" style="91" customWidth="1"/>
    <col min="17" max="17" width="18.1328125" style="91" customWidth="1"/>
    <col min="18" max="18" width="7.265625" style="91" hidden="1" customWidth="1"/>
    <col min="19" max="19" width="35.59765625" style="17" customWidth="1" collapsed="1"/>
    <col min="20" max="20" width="15.796875" style="91" customWidth="1"/>
    <col min="21" max="21" width="18.1328125" style="90" customWidth="1"/>
    <col min="22" max="22" width="9.33203125" style="90" hidden="1" customWidth="1"/>
    <col min="23" max="23" width="35.59765625" style="17" customWidth="1" collapsed="1"/>
    <col min="24" max="24" width="15.796875" style="92" customWidth="1"/>
    <col min="25" max="25" width="18.1328125" style="18" customWidth="1"/>
    <col min="26" max="26" width="6.19921875" style="18" hidden="1" customWidth="1"/>
    <col min="27" max="27" width="9.06640625" style="75" customWidth="1" collapsed="1"/>
    <col min="28" max="29" width="9.06640625" style="18" customWidth="1"/>
    <col min="30" max="30" width="9.06640625" style="19" customWidth="1"/>
    <col min="31" max="13672" width="9.06640625" style="18" customWidth="1"/>
    <col min="13673" max="16384" width="6.59765625" style="18"/>
  </cols>
  <sheetData>
    <row r="1" spans="1:33" ht="27" customHeight="1" thickBot="1">
      <c r="A1" s="100"/>
      <c r="B1" s="101"/>
      <c r="C1" s="594"/>
      <c r="D1" s="102"/>
      <c r="E1" s="102"/>
      <c r="F1" s="102"/>
      <c r="G1" s="102"/>
      <c r="H1" s="102"/>
      <c r="I1" s="102"/>
      <c r="J1" s="102"/>
      <c r="K1" s="102"/>
      <c r="L1" s="102"/>
      <c r="M1" s="102"/>
      <c r="N1" s="102"/>
      <c r="O1" s="102"/>
      <c r="P1" s="102"/>
      <c r="Q1" s="99"/>
      <c r="R1" s="99"/>
      <c r="S1" s="99"/>
      <c r="T1" s="99"/>
      <c r="U1" s="102"/>
      <c r="V1" s="102"/>
      <c r="W1" s="102"/>
      <c r="X1" s="102"/>
      <c r="Y1" s="102"/>
      <c r="Z1" s="103"/>
    </row>
    <row r="2" spans="1:33" ht="15.75" customHeight="1" thickBot="1">
      <c r="A2" s="104"/>
      <c r="B2" s="105"/>
      <c r="C2" s="418" t="s">
        <v>0</v>
      </c>
      <c r="D2" s="418" t="s">
        <v>1</v>
      </c>
      <c r="E2" s="596"/>
      <c r="F2" s="596"/>
      <c r="G2" s="597"/>
      <c r="H2" s="419"/>
      <c r="I2" s="598"/>
      <c r="J2" s="419"/>
      <c r="K2" s="599"/>
      <c r="L2" s="600" t="s">
        <v>88</v>
      </c>
      <c r="M2" s="598"/>
      <c r="N2" s="419"/>
      <c r="O2" s="601"/>
      <c r="P2" s="419"/>
      <c r="Q2" s="602"/>
      <c r="R2" s="419"/>
      <c r="S2" s="603" t="s">
        <v>89</v>
      </c>
      <c r="T2" s="420" t="s">
        <v>2</v>
      </c>
      <c r="U2" s="420"/>
      <c r="V2" s="421"/>
      <c r="W2" s="422" t="s">
        <v>131</v>
      </c>
      <c r="X2" s="423"/>
      <c r="Y2" s="424" t="s">
        <v>119</v>
      </c>
      <c r="Z2" s="106"/>
      <c r="AA2" s="107"/>
      <c r="AB2" s="19"/>
      <c r="AD2" s="18"/>
      <c r="AF2" s="692"/>
      <c r="AG2" s="692"/>
    </row>
    <row r="3" spans="1:33" ht="38.65" customHeight="1" thickBot="1">
      <c r="A3" s="104"/>
      <c r="B3" s="105"/>
      <c r="C3" s="611"/>
      <c r="D3" s="604"/>
      <c r="E3" s="605"/>
      <c r="F3" s="605"/>
      <c r="G3" s="605"/>
      <c r="H3" s="605"/>
      <c r="I3" s="605"/>
      <c r="J3" s="605"/>
      <c r="K3" s="606"/>
      <c r="L3" s="604" t="s">
        <v>390</v>
      </c>
      <c r="M3" s="605"/>
      <c r="N3" s="605"/>
      <c r="O3" s="605"/>
      <c r="P3" s="605"/>
      <c r="Q3" s="606"/>
      <c r="R3" s="610"/>
      <c r="S3" s="612" t="s">
        <v>389</v>
      </c>
      <c r="T3" s="417">
        <f>+E4+M4+Q4+U4+Y4+I4</f>
        <v>0</v>
      </c>
      <c r="U3" s="170"/>
      <c r="V3" s="108"/>
      <c r="W3" s="695"/>
      <c r="X3" s="696"/>
      <c r="Y3" s="221"/>
      <c r="Z3" s="109"/>
      <c r="AA3" s="110"/>
      <c r="AB3" s="20"/>
      <c r="AD3" s="18"/>
      <c r="AF3" s="111"/>
      <c r="AG3" s="111"/>
    </row>
    <row r="4" spans="1:33" ht="26.65" customHeight="1" thickBot="1">
      <c r="A4" s="112"/>
      <c r="B4" s="113"/>
      <c r="C4" s="430" t="s">
        <v>3</v>
      </c>
      <c r="D4" s="210"/>
      <c r="E4" s="592">
        <f>SUBTOTAL(9,E7:E194)</f>
        <v>0</v>
      </c>
      <c r="F4" s="166"/>
      <c r="G4" s="431" t="s">
        <v>359</v>
      </c>
      <c r="H4" s="209"/>
      <c r="I4" s="592">
        <f>SUBTOTAL(9,I7:I194)</f>
        <v>0</v>
      </c>
      <c r="J4" s="166"/>
      <c r="K4" s="432" t="s">
        <v>4</v>
      </c>
      <c r="L4" s="210"/>
      <c r="M4" s="592">
        <f>SUBTOTAL(9,M7:M194)</f>
        <v>0</v>
      </c>
      <c r="N4" s="166"/>
      <c r="O4" s="432" t="s">
        <v>5</v>
      </c>
      <c r="P4" s="210"/>
      <c r="Q4" s="592">
        <f>SUBTOTAL(9,Q7:Q194)</f>
        <v>0</v>
      </c>
      <c r="R4" s="166"/>
      <c r="S4" s="432" t="s">
        <v>6</v>
      </c>
      <c r="T4" s="208"/>
      <c r="U4" s="593">
        <f>SUBTOTAL(9,U7:U194)</f>
        <v>0</v>
      </c>
      <c r="V4" s="166"/>
      <c r="W4" s="430" t="s">
        <v>102</v>
      </c>
      <c r="X4" s="208"/>
      <c r="Y4" s="593">
        <f>SUBTOTAL(9,Y7:Y194)</f>
        <v>0</v>
      </c>
      <c r="AA4" s="114"/>
    </row>
    <row r="5" spans="1:33" ht="21.2" customHeight="1" thickBot="1">
      <c r="B5" s="116"/>
      <c r="C5" s="168" t="s">
        <v>7</v>
      </c>
      <c r="D5" s="425" t="s">
        <v>8</v>
      </c>
      <c r="E5" s="426" t="s">
        <v>9</v>
      </c>
      <c r="F5" s="167" t="s">
        <v>10</v>
      </c>
      <c r="G5" s="168" t="s">
        <v>7</v>
      </c>
      <c r="H5" s="425" t="s">
        <v>8</v>
      </c>
      <c r="I5" s="426" t="s">
        <v>9</v>
      </c>
      <c r="J5" s="167" t="s">
        <v>10</v>
      </c>
      <c r="K5" s="168" t="s">
        <v>7</v>
      </c>
      <c r="L5" s="425" t="s">
        <v>8</v>
      </c>
      <c r="M5" s="426" t="s">
        <v>9</v>
      </c>
      <c r="N5" s="167" t="s">
        <v>10</v>
      </c>
      <c r="O5" s="168" t="s">
        <v>7</v>
      </c>
      <c r="P5" s="425" t="s">
        <v>8</v>
      </c>
      <c r="Q5" s="426" t="s">
        <v>9</v>
      </c>
      <c r="R5" s="167" t="s">
        <v>10</v>
      </c>
      <c r="S5" s="168" t="s">
        <v>7</v>
      </c>
      <c r="T5" s="425" t="s">
        <v>8</v>
      </c>
      <c r="U5" s="426" t="s">
        <v>9</v>
      </c>
      <c r="V5" s="167" t="s">
        <v>10</v>
      </c>
      <c r="W5" s="168" t="s">
        <v>7</v>
      </c>
      <c r="X5" s="425" t="s">
        <v>8</v>
      </c>
      <c r="Y5" s="426" t="s">
        <v>9</v>
      </c>
      <c r="Z5" s="21" t="s">
        <v>10</v>
      </c>
    </row>
    <row r="6" spans="1:33" ht="27.75" customHeight="1" thickBot="1">
      <c r="A6" s="117"/>
      <c r="B6" s="171">
        <f>+$C$1</f>
        <v>0</v>
      </c>
      <c r="C6" s="207" t="str">
        <f>IF(E56+I56+M56+Q56+U56+Y56&gt;0,"長崎市 " &amp; TEXT(E56+I56+M56+Q56+U56+Y56,"#,###,###枚"),"長崎市")</f>
        <v>長崎市</v>
      </c>
      <c r="D6" s="172"/>
      <c r="E6" s="173"/>
      <c r="F6" s="118">
        <f>+B6</f>
        <v>0</v>
      </c>
      <c r="G6" s="174"/>
      <c r="H6" s="174"/>
      <c r="I6" s="175"/>
      <c r="J6" s="219">
        <f>+$B6</f>
        <v>0</v>
      </c>
      <c r="K6" s="174"/>
      <c r="L6" s="174"/>
      <c r="M6" s="175"/>
      <c r="N6" s="219"/>
      <c r="O6" s="174"/>
      <c r="P6" s="174"/>
      <c r="Q6" s="175"/>
      <c r="R6" s="119">
        <f>+B6</f>
        <v>0</v>
      </c>
      <c r="S6" s="174"/>
      <c r="T6" s="174"/>
      <c r="U6" s="175"/>
      <c r="V6" s="119">
        <f>+B6</f>
        <v>0</v>
      </c>
      <c r="W6" s="174"/>
      <c r="X6" s="174"/>
      <c r="Y6" s="176"/>
      <c r="Z6" s="120"/>
    </row>
    <row r="7" spans="1:33" ht="27.75" customHeight="1">
      <c r="A7" s="121"/>
      <c r="B7" s="693" t="s">
        <v>11</v>
      </c>
      <c r="C7" s="222" t="s">
        <v>185</v>
      </c>
      <c r="D7" s="440">
        <v>1540</v>
      </c>
      <c r="E7" s="441">
        <f t="shared" ref="E7:E19" si="0">ROUND(F7*D7/100,-1)</f>
        <v>0</v>
      </c>
      <c r="F7" s="22">
        <f t="shared" ref="F7:F19" si="1">+F$6</f>
        <v>0</v>
      </c>
      <c r="G7" s="239" t="s">
        <v>144</v>
      </c>
      <c r="H7" s="437">
        <v>50</v>
      </c>
      <c r="I7" s="442">
        <f>IF(+J7&gt;0,+H7,0)</f>
        <v>0</v>
      </c>
      <c r="J7" s="22">
        <f t="shared" ref="J7:J55" si="2">+J$6</f>
        <v>0</v>
      </c>
      <c r="K7" s="324"/>
      <c r="L7" s="437"/>
      <c r="M7" s="529"/>
      <c r="N7" s="38"/>
      <c r="O7" s="347" t="s">
        <v>242</v>
      </c>
      <c r="P7" s="440">
        <v>2450</v>
      </c>
      <c r="Q7" s="441">
        <f>ROUND(R7*P7/100,-1)</f>
        <v>0</v>
      </c>
      <c r="R7" s="23">
        <f>+R$6</f>
        <v>0</v>
      </c>
      <c r="S7" s="347" t="s">
        <v>245</v>
      </c>
      <c r="T7" s="440">
        <v>350</v>
      </c>
      <c r="U7" s="441">
        <f>ROUND(V7*T7/100,-1)</f>
        <v>0</v>
      </c>
      <c r="V7" s="23">
        <f>+V$6</f>
        <v>0</v>
      </c>
      <c r="W7" s="324"/>
      <c r="X7" s="437"/>
      <c r="Y7" s="529"/>
      <c r="Z7" s="39"/>
      <c r="AA7" s="122"/>
    </row>
    <row r="8" spans="1:33" ht="27.75" customHeight="1">
      <c r="A8" s="121"/>
      <c r="B8" s="694"/>
      <c r="C8" s="223" t="s">
        <v>186</v>
      </c>
      <c r="D8" s="439">
        <v>1720</v>
      </c>
      <c r="E8" s="442">
        <f t="shared" si="0"/>
        <v>0</v>
      </c>
      <c r="F8" s="25">
        <f t="shared" si="1"/>
        <v>0</v>
      </c>
      <c r="G8" s="240" t="s">
        <v>145</v>
      </c>
      <c r="H8" s="438">
        <v>50</v>
      </c>
      <c r="I8" s="442">
        <f t="shared" ref="I8:I20" si="3">IF(+J8&gt;0,+H8,0)</f>
        <v>0</v>
      </c>
      <c r="J8" s="25">
        <f t="shared" si="2"/>
        <v>0</v>
      </c>
      <c r="K8" s="325"/>
      <c r="L8" s="438"/>
      <c r="M8" s="453"/>
      <c r="N8" s="29"/>
      <c r="O8" s="273" t="s">
        <v>136</v>
      </c>
      <c r="P8" s="438"/>
      <c r="Q8" s="535"/>
      <c r="R8" s="29"/>
      <c r="S8" s="327" t="s">
        <v>246</v>
      </c>
      <c r="T8" s="439">
        <v>950</v>
      </c>
      <c r="U8" s="442">
        <f>ROUND(V8*T8/100,-1)</f>
        <v>0</v>
      </c>
      <c r="V8" s="26">
        <f>+V$6</f>
        <v>0</v>
      </c>
      <c r="W8" s="325"/>
      <c r="X8" s="438"/>
      <c r="Y8" s="453"/>
      <c r="Z8" s="40"/>
      <c r="AA8" s="122"/>
    </row>
    <row r="9" spans="1:33" ht="27.75" customHeight="1">
      <c r="A9" s="121"/>
      <c r="B9" s="694"/>
      <c r="C9" s="224" t="s">
        <v>187</v>
      </c>
      <c r="D9" s="439">
        <v>1510</v>
      </c>
      <c r="E9" s="442">
        <f t="shared" si="0"/>
        <v>0</v>
      </c>
      <c r="F9" s="25">
        <f t="shared" si="1"/>
        <v>0</v>
      </c>
      <c r="G9" s="241" t="s">
        <v>146</v>
      </c>
      <c r="H9" s="439">
        <v>50</v>
      </c>
      <c r="I9" s="442">
        <f t="shared" si="3"/>
        <v>0</v>
      </c>
      <c r="J9" s="25">
        <f t="shared" si="2"/>
        <v>0</v>
      </c>
      <c r="K9" s="326"/>
      <c r="L9" s="439"/>
      <c r="M9" s="442"/>
      <c r="N9" s="29"/>
      <c r="O9" s="290" t="s">
        <v>243</v>
      </c>
      <c r="P9" s="439">
        <v>270</v>
      </c>
      <c r="Q9" s="442">
        <f>ROUND(R9*P9/100,-1)</f>
        <v>0</v>
      </c>
      <c r="R9" s="26">
        <f>+R$6</f>
        <v>0</v>
      </c>
      <c r="S9" s="595" t="s">
        <v>369</v>
      </c>
      <c r="T9" s="439"/>
      <c r="U9" s="442"/>
      <c r="V9" s="26">
        <f>+V$6</f>
        <v>0</v>
      </c>
      <c r="W9" s="326"/>
      <c r="X9" s="439"/>
      <c r="Y9" s="442"/>
      <c r="Z9" s="40"/>
      <c r="AA9" s="122"/>
    </row>
    <row r="10" spans="1:33" ht="27.75" customHeight="1">
      <c r="A10" s="121"/>
      <c r="B10" s="694"/>
      <c r="C10" s="225" t="s">
        <v>188</v>
      </c>
      <c r="D10" s="439">
        <v>1580</v>
      </c>
      <c r="E10" s="442">
        <f t="shared" si="0"/>
        <v>0</v>
      </c>
      <c r="F10" s="25">
        <f t="shared" si="1"/>
        <v>0</v>
      </c>
      <c r="G10" s="241" t="s">
        <v>147</v>
      </c>
      <c r="H10" s="439">
        <v>50</v>
      </c>
      <c r="I10" s="442">
        <f t="shared" si="3"/>
        <v>0</v>
      </c>
      <c r="J10" s="25">
        <f t="shared" si="2"/>
        <v>0</v>
      </c>
      <c r="K10" s="326"/>
      <c r="L10" s="439"/>
      <c r="M10" s="442"/>
      <c r="N10" s="29"/>
      <c r="O10" s="233"/>
      <c r="P10" s="439"/>
      <c r="Q10" s="442"/>
      <c r="R10" s="29"/>
      <c r="S10" s="290" t="s">
        <v>247</v>
      </c>
      <c r="T10" s="439">
        <v>2130</v>
      </c>
      <c r="U10" s="442">
        <f>ROUND(V10*T10/100,-1)</f>
        <v>0</v>
      </c>
      <c r="V10" s="26">
        <f>+V$6</f>
        <v>0</v>
      </c>
      <c r="W10" s="352"/>
      <c r="X10" s="439"/>
      <c r="Y10" s="442"/>
      <c r="Z10" s="40"/>
      <c r="AA10" s="122"/>
    </row>
    <row r="11" spans="1:33" ht="27.75" customHeight="1">
      <c r="A11" s="121"/>
      <c r="B11" s="694"/>
      <c r="C11" s="224" t="s">
        <v>189</v>
      </c>
      <c r="D11" s="439">
        <v>1410</v>
      </c>
      <c r="E11" s="442">
        <f t="shared" si="0"/>
        <v>0</v>
      </c>
      <c r="F11" s="25">
        <f t="shared" si="1"/>
        <v>0</v>
      </c>
      <c r="G11" s="241" t="s">
        <v>148</v>
      </c>
      <c r="H11" s="439">
        <v>50</v>
      </c>
      <c r="I11" s="442">
        <f t="shared" si="3"/>
        <v>0</v>
      </c>
      <c r="J11" s="25">
        <f t="shared" si="2"/>
        <v>0</v>
      </c>
      <c r="K11" s="326"/>
      <c r="L11" s="439"/>
      <c r="M11" s="442"/>
      <c r="N11" s="29"/>
      <c r="O11" s="233"/>
      <c r="P11" s="439"/>
      <c r="Q11" s="488"/>
      <c r="R11" s="28"/>
      <c r="S11" s="290" t="s">
        <v>248</v>
      </c>
      <c r="T11" s="439">
        <v>920</v>
      </c>
      <c r="U11" s="442">
        <f>ROUND(V11*T11/100,-1)</f>
        <v>0</v>
      </c>
      <c r="V11" s="26">
        <f>+V$6</f>
        <v>0</v>
      </c>
      <c r="W11" s="352"/>
      <c r="X11" s="439"/>
      <c r="Y11" s="442"/>
      <c r="Z11" s="40"/>
      <c r="AA11" s="122"/>
    </row>
    <row r="12" spans="1:33" ht="27.75" customHeight="1">
      <c r="A12" s="121"/>
      <c r="B12" s="694"/>
      <c r="C12" s="224" t="s">
        <v>190</v>
      </c>
      <c r="D12" s="439">
        <v>1190</v>
      </c>
      <c r="E12" s="442">
        <f t="shared" si="0"/>
        <v>0</v>
      </c>
      <c r="F12" s="25">
        <f t="shared" si="1"/>
        <v>0</v>
      </c>
      <c r="G12" s="241" t="s">
        <v>149</v>
      </c>
      <c r="H12" s="439">
        <v>50</v>
      </c>
      <c r="I12" s="442">
        <f t="shared" si="3"/>
        <v>0</v>
      </c>
      <c r="J12" s="25">
        <f t="shared" si="2"/>
        <v>0</v>
      </c>
      <c r="K12" s="290"/>
      <c r="L12" s="439"/>
      <c r="M12" s="488"/>
      <c r="N12" s="29"/>
      <c r="O12" s="290"/>
      <c r="P12" s="439"/>
      <c r="Q12" s="488"/>
      <c r="R12" s="28"/>
      <c r="S12" s="233"/>
      <c r="T12" s="439"/>
      <c r="U12" s="442"/>
      <c r="V12" s="29"/>
      <c r="W12" s="290"/>
      <c r="X12" s="439"/>
      <c r="Y12" s="442"/>
      <c r="Z12" s="30"/>
      <c r="AA12" s="122"/>
    </row>
    <row r="13" spans="1:33" ht="27.75" customHeight="1">
      <c r="A13" s="121"/>
      <c r="B13" s="694"/>
      <c r="C13" s="226" t="s">
        <v>191</v>
      </c>
      <c r="D13" s="439">
        <v>840</v>
      </c>
      <c r="E13" s="442">
        <f t="shared" si="0"/>
        <v>0</v>
      </c>
      <c r="F13" s="25">
        <f t="shared" si="1"/>
        <v>0</v>
      </c>
      <c r="G13" s="241" t="s">
        <v>150</v>
      </c>
      <c r="H13" s="439">
        <v>100</v>
      </c>
      <c r="I13" s="442">
        <f t="shared" si="3"/>
        <v>0</v>
      </c>
      <c r="J13" s="25">
        <f t="shared" si="2"/>
        <v>0</v>
      </c>
      <c r="K13" s="290"/>
      <c r="L13" s="439"/>
      <c r="M13" s="442"/>
      <c r="N13" s="29"/>
      <c r="O13" s="290"/>
      <c r="P13" s="439"/>
      <c r="Q13" s="488"/>
      <c r="R13" s="28"/>
      <c r="S13" s="233"/>
      <c r="T13" s="439"/>
      <c r="U13" s="488"/>
      <c r="V13" s="28"/>
      <c r="W13" s="290"/>
      <c r="X13" s="439"/>
      <c r="Y13" s="442"/>
      <c r="Z13" s="30"/>
      <c r="AA13" s="122"/>
    </row>
    <row r="14" spans="1:33" ht="27.75" customHeight="1">
      <c r="A14" s="121"/>
      <c r="B14" s="694"/>
      <c r="C14" s="227" t="s">
        <v>366</v>
      </c>
      <c r="D14" s="438">
        <v>1060</v>
      </c>
      <c r="E14" s="442">
        <f t="shared" si="0"/>
        <v>0</v>
      </c>
      <c r="F14" s="25">
        <f t="shared" si="1"/>
        <v>0</v>
      </c>
      <c r="G14" s="241" t="s">
        <v>151</v>
      </c>
      <c r="H14" s="439">
        <v>50</v>
      </c>
      <c r="I14" s="442">
        <f t="shared" si="3"/>
        <v>0</v>
      </c>
      <c r="J14" s="25">
        <f t="shared" si="2"/>
        <v>0</v>
      </c>
      <c r="K14" s="290"/>
      <c r="L14" s="439"/>
      <c r="M14" s="488"/>
      <c r="N14" s="29"/>
      <c r="O14" s="290"/>
      <c r="P14" s="439"/>
      <c r="Q14" s="488"/>
      <c r="R14" s="28"/>
      <c r="S14" s="290"/>
      <c r="T14" s="439"/>
      <c r="U14" s="488"/>
      <c r="V14" s="28"/>
      <c r="W14" s="290"/>
      <c r="X14" s="439"/>
      <c r="Y14" s="442"/>
      <c r="Z14" s="30"/>
      <c r="AA14" s="122"/>
    </row>
    <row r="15" spans="1:33" ht="27.75" customHeight="1">
      <c r="A15" s="121"/>
      <c r="B15" s="694"/>
      <c r="C15" s="226" t="s">
        <v>367</v>
      </c>
      <c r="D15" s="443">
        <v>1510</v>
      </c>
      <c r="E15" s="442">
        <f t="shared" si="0"/>
        <v>0</v>
      </c>
      <c r="F15" s="25">
        <f t="shared" si="1"/>
        <v>0</v>
      </c>
      <c r="G15" s="241" t="s">
        <v>152</v>
      </c>
      <c r="H15" s="439">
        <v>50</v>
      </c>
      <c r="I15" s="442">
        <f t="shared" si="3"/>
        <v>0</v>
      </c>
      <c r="J15" s="25">
        <f t="shared" si="2"/>
        <v>0</v>
      </c>
      <c r="K15" s="290"/>
      <c r="L15" s="439"/>
      <c r="M15" s="488"/>
      <c r="N15" s="28"/>
      <c r="O15" s="290"/>
      <c r="P15" s="439"/>
      <c r="Q15" s="442">
        <f>ROUND(R15*P15/100,-1)</f>
        <v>0</v>
      </c>
      <c r="R15" s="28"/>
      <c r="S15" s="290"/>
      <c r="T15" s="439"/>
      <c r="U15" s="488"/>
      <c r="V15" s="28"/>
      <c r="W15" s="290"/>
      <c r="X15" s="439"/>
      <c r="Y15" s="442"/>
      <c r="Z15" s="30"/>
      <c r="AA15" s="122"/>
    </row>
    <row r="16" spans="1:33" ht="27.75" customHeight="1">
      <c r="A16" s="121"/>
      <c r="B16" s="694"/>
      <c r="C16" s="226" t="s">
        <v>368</v>
      </c>
      <c r="D16" s="443">
        <v>1840</v>
      </c>
      <c r="E16" s="442">
        <f t="shared" si="0"/>
        <v>0</v>
      </c>
      <c r="F16" s="25">
        <f t="shared" si="1"/>
        <v>0</v>
      </c>
      <c r="G16" s="241" t="s">
        <v>153</v>
      </c>
      <c r="H16" s="439">
        <v>50</v>
      </c>
      <c r="I16" s="442">
        <f t="shared" si="3"/>
        <v>0</v>
      </c>
      <c r="J16" s="25">
        <f t="shared" si="2"/>
        <v>0</v>
      </c>
      <c r="K16" s="290"/>
      <c r="L16" s="439"/>
      <c r="M16" s="488"/>
      <c r="N16" s="28"/>
      <c r="O16" s="290"/>
      <c r="P16" s="439"/>
      <c r="Q16" s="488"/>
      <c r="R16" s="28"/>
      <c r="S16" s="290"/>
      <c r="T16" s="439"/>
      <c r="U16" s="488"/>
      <c r="V16" s="28"/>
      <c r="W16" s="290"/>
      <c r="X16" s="439"/>
      <c r="Y16" s="442"/>
      <c r="Z16" s="30"/>
      <c r="AA16" s="122"/>
    </row>
    <row r="17" spans="1:28" ht="27.75" customHeight="1">
      <c r="A17" s="121"/>
      <c r="B17" s="694"/>
      <c r="C17" s="226" t="s">
        <v>205</v>
      </c>
      <c r="D17" s="443">
        <v>2080</v>
      </c>
      <c r="E17" s="442">
        <f t="shared" si="0"/>
        <v>0</v>
      </c>
      <c r="F17" s="25">
        <f t="shared" si="1"/>
        <v>0</v>
      </c>
      <c r="G17" s="241" t="s">
        <v>154</v>
      </c>
      <c r="H17" s="439">
        <v>50</v>
      </c>
      <c r="I17" s="442">
        <f t="shared" si="3"/>
        <v>0</v>
      </c>
      <c r="J17" s="25">
        <f t="shared" si="2"/>
        <v>0</v>
      </c>
      <c r="K17" s="290"/>
      <c r="L17" s="439"/>
      <c r="M17" s="488"/>
      <c r="N17" s="28"/>
      <c r="O17" s="290"/>
      <c r="P17" s="439"/>
      <c r="Q17" s="488"/>
      <c r="R17" s="28"/>
      <c r="S17" s="290"/>
      <c r="T17" s="439"/>
      <c r="U17" s="488"/>
      <c r="V17" s="28"/>
      <c r="W17" s="290"/>
      <c r="X17" s="439"/>
      <c r="Y17" s="442"/>
      <c r="Z17" s="30"/>
      <c r="AA17" s="122"/>
    </row>
    <row r="18" spans="1:28" ht="27.75" customHeight="1">
      <c r="A18" s="121"/>
      <c r="B18" s="694"/>
      <c r="C18" s="226" t="s">
        <v>206</v>
      </c>
      <c r="D18" s="443">
        <v>2230</v>
      </c>
      <c r="E18" s="442">
        <f t="shared" si="0"/>
        <v>0</v>
      </c>
      <c r="F18" s="25">
        <f t="shared" si="1"/>
        <v>0</v>
      </c>
      <c r="G18" s="241" t="s">
        <v>155</v>
      </c>
      <c r="H18" s="439">
        <v>50</v>
      </c>
      <c r="I18" s="442">
        <f t="shared" si="3"/>
        <v>0</v>
      </c>
      <c r="J18" s="25">
        <f t="shared" si="2"/>
        <v>0</v>
      </c>
      <c r="K18" s="290"/>
      <c r="L18" s="439"/>
      <c r="M18" s="488"/>
      <c r="N18" s="28"/>
      <c r="O18" s="290"/>
      <c r="P18" s="439"/>
      <c r="Q18" s="488"/>
      <c r="R18" s="28"/>
      <c r="S18" s="290"/>
      <c r="T18" s="439"/>
      <c r="U18" s="488"/>
      <c r="V18" s="28"/>
      <c r="W18" s="290"/>
      <c r="X18" s="439"/>
      <c r="Y18" s="442"/>
      <c r="Z18" s="30"/>
      <c r="AA18" s="122"/>
    </row>
    <row r="19" spans="1:28" ht="27.75" customHeight="1">
      <c r="A19" s="121"/>
      <c r="B19" s="694"/>
      <c r="C19" s="226" t="s">
        <v>207</v>
      </c>
      <c r="D19" s="438">
        <v>3540</v>
      </c>
      <c r="E19" s="442">
        <f t="shared" si="0"/>
        <v>0</v>
      </c>
      <c r="F19" s="25">
        <f t="shared" si="1"/>
        <v>0</v>
      </c>
      <c r="G19" s="241" t="s">
        <v>156</v>
      </c>
      <c r="H19" s="439">
        <v>500</v>
      </c>
      <c r="I19" s="442">
        <f t="shared" si="3"/>
        <v>0</v>
      </c>
      <c r="J19" s="25">
        <f t="shared" si="2"/>
        <v>0</v>
      </c>
      <c r="K19" s="290"/>
      <c r="L19" s="439"/>
      <c r="M19" s="488"/>
      <c r="N19" s="28"/>
      <c r="O19" s="290"/>
      <c r="P19" s="439"/>
      <c r="Q19" s="488"/>
      <c r="R19" s="28"/>
      <c r="S19" s="290"/>
      <c r="T19" s="439"/>
      <c r="U19" s="488"/>
      <c r="V19" s="28"/>
      <c r="W19" s="290"/>
      <c r="X19" s="439"/>
      <c r="Y19" s="442"/>
      <c r="Z19" s="30"/>
      <c r="AA19" s="122"/>
    </row>
    <row r="20" spans="1:28" ht="27.75" customHeight="1">
      <c r="A20" s="121"/>
      <c r="B20" s="694"/>
      <c r="C20" s="226" t="s">
        <v>208</v>
      </c>
      <c r="D20" s="439">
        <v>2530</v>
      </c>
      <c r="E20" s="442">
        <f t="shared" ref="E20:E55" si="4">ROUND(F20*D20/100,-1)</f>
        <v>0</v>
      </c>
      <c r="F20" s="25">
        <f t="shared" ref="F20:F55" si="5">+F$6</f>
        <v>0</v>
      </c>
      <c r="G20" s="242" t="s">
        <v>157</v>
      </c>
      <c r="H20" s="439">
        <v>50</v>
      </c>
      <c r="I20" s="442">
        <f t="shared" si="3"/>
        <v>0</v>
      </c>
      <c r="J20" s="25">
        <f t="shared" si="2"/>
        <v>0</v>
      </c>
      <c r="K20" s="327"/>
      <c r="L20" s="439"/>
      <c r="M20" s="488"/>
      <c r="N20" s="28"/>
      <c r="O20" s="290"/>
      <c r="P20" s="439"/>
      <c r="Q20" s="488"/>
      <c r="R20" s="28"/>
      <c r="S20" s="290"/>
      <c r="T20" s="439"/>
      <c r="U20" s="488"/>
      <c r="V20" s="28"/>
      <c r="W20" s="290"/>
      <c r="X20" s="439"/>
      <c r="Y20" s="442"/>
      <c r="Z20" s="30"/>
      <c r="AA20" s="122"/>
    </row>
    <row r="21" spans="1:28" ht="27.75" customHeight="1">
      <c r="A21" s="121"/>
      <c r="B21" s="694"/>
      <c r="C21" s="226" t="s">
        <v>209</v>
      </c>
      <c r="D21" s="439">
        <v>1040</v>
      </c>
      <c r="E21" s="442">
        <f t="shared" si="4"/>
        <v>0</v>
      </c>
      <c r="F21" s="25">
        <f t="shared" si="5"/>
        <v>0</v>
      </c>
      <c r="G21" s="242"/>
      <c r="H21" s="439"/>
      <c r="I21" s="488"/>
      <c r="J21" s="31"/>
      <c r="K21" s="327"/>
      <c r="L21" s="439"/>
      <c r="M21" s="488"/>
      <c r="N21" s="28"/>
      <c r="O21" s="290"/>
      <c r="P21" s="439"/>
      <c r="Q21" s="488"/>
      <c r="R21" s="28"/>
      <c r="S21" s="290"/>
      <c r="T21" s="439"/>
      <c r="U21" s="488"/>
      <c r="V21" s="28"/>
      <c r="W21" s="290"/>
      <c r="X21" s="439"/>
      <c r="Y21" s="442"/>
      <c r="Z21" s="30"/>
      <c r="AA21" s="122"/>
    </row>
    <row r="22" spans="1:28" ht="27.75" customHeight="1">
      <c r="A22" s="121"/>
      <c r="B22" s="694"/>
      <c r="C22" s="225" t="s">
        <v>365</v>
      </c>
      <c r="D22" s="444">
        <v>820</v>
      </c>
      <c r="E22" s="442">
        <f t="shared" si="4"/>
        <v>0</v>
      </c>
      <c r="F22" s="25">
        <f t="shared" si="5"/>
        <v>0</v>
      </c>
      <c r="G22" s="243"/>
      <c r="H22" s="452"/>
      <c r="I22" s="489"/>
      <c r="J22" s="31"/>
      <c r="K22" s="328"/>
      <c r="L22" s="452"/>
      <c r="M22" s="489"/>
      <c r="N22" s="32"/>
      <c r="O22" s="348"/>
      <c r="P22" s="452"/>
      <c r="Q22" s="489"/>
      <c r="R22" s="32"/>
      <c r="S22" s="348"/>
      <c r="T22" s="452"/>
      <c r="U22" s="489"/>
      <c r="V22" s="32"/>
      <c r="W22" s="328"/>
      <c r="X22" s="452"/>
      <c r="Y22" s="445"/>
      <c r="Z22" s="30"/>
      <c r="AA22" s="122"/>
    </row>
    <row r="23" spans="1:28" ht="27.75" customHeight="1" thickBot="1">
      <c r="A23" s="121"/>
      <c r="B23" s="694"/>
      <c r="C23" s="229" t="s">
        <v>210</v>
      </c>
      <c r="D23" s="444">
        <v>170</v>
      </c>
      <c r="E23" s="445">
        <f t="shared" si="4"/>
        <v>0</v>
      </c>
      <c r="F23" s="34">
        <f t="shared" si="5"/>
        <v>0</v>
      </c>
      <c r="G23" s="243"/>
      <c r="H23" s="452"/>
      <c r="I23" s="489"/>
      <c r="J23" s="31"/>
      <c r="K23" s="328"/>
      <c r="L23" s="452"/>
      <c r="M23" s="489"/>
      <c r="N23" s="32"/>
      <c r="O23" s="328"/>
      <c r="P23" s="452"/>
      <c r="Q23" s="489"/>
      <c r="R23" s="32"/>
      <c r="S23" s="328"/>
      <c r="T23" s="452"/>
      <c r="U23" s="489"/>
      <c r="V23" s="32"/>
      <c r="W23" s="348"/>
      <c r="X23" s="452"/>
      <c r="Y23" s="445"/>
      <c r="Z23" s="74"/>
      <c r="AA23" s="122"/>
      <c r="AB23" s="55"/>
    </row>
    <row r="24" spans="1:28" ht="27.75" customHeight="1">
      <c r="A24" s="121"/>
      <c r="B24" s="689" t="s">
        <v>12</v>
      </c>
      <c r="C24" s="230" t="s">
        <v>211</v>
      </c>
      <c r="D24" s="446">
        <v>770</v>
      </c>
      <c r="E24" s="447">
        <f t="shared" si="4"/>
        <v>0</v>
      </c>
      <c r="F24" s="22">
        <f t="shared" si="5"/>
        <v>0</v>
      </c>
      <c r="G24" s="244" t="s">
        <v>158</v>
      </c>
      <c r="H24" s="440">
        <v>50</v>
      </c>
      <c r="I24" s="447">
        <f t="shared" ref="I24:I25" si="6">IF(+J24&gt;0,+H24,0)</f>
        <v>0</v>
      </c>
      <c r="J24" s="25">
        <f t="shared" si="2"/>
        <v>0</v>
      </c>
      <c r="K24" s="329"/>
      <c r="L24" s="440"/>
      <c r="M24" s="530"/>
      <c r="N24" s="54"/>
      <c r="O24" s="347"/>
      <c r="P24" s="440"/>
      <c r="Q24" s="530"/>
      <c r="R24" s="54"/>
      <c r="S24" s="347"/>
      <c r="T24" s="440"/>
      <c r="U24" s="530"/>
      <c r="V24" s="54"/>
      <c r="W24" s="347"/>
      <c r="X24" s="440"/>
      <c r="Y24" s="447"/>
      <c r="Z24" s="76"/>
      <c r="AA24" s="122"/>
    </row>
    <row r="25" spans="1:28" ht="27.75" customHeight="1">
      <c r="A25" s="121"/>
      <c r="B25" s="691"/>
      <c r="C25" s="225" t="s">
        <v>212</v>
      </c>
      <c r="D25" s="438">
        <v>2650</v>
      </c>
      <c r="E25" s="442">
        <f t="shared" si="4"/>
        <v>0</v>
      </c>
      <c r="F25" s="25">
        <f t="shared" si="5"/>
        <v>0</v>
      </c>
      <c r="G25" s="242" t="s">
        <v>159</v>
      </c>
      <c r="H25" s="439">
        <v>50</v>
      </c>
      <c r="I25" s="483">
        <f t="shared" si="6"/>
        <v>0</v>
      </c>
      <c r="J25" s="25">
        <f t="shared" si="2"/>
        <v>0</v>
      </c>
      <c r="K25" s="327"/>
      <c r="L25" s="439"/>
      <c r="M25" s="490"/>
      <c r="N25" s="33"/>
      <c r="O25" s="290"/>
      <c r="P25" s="439"/>
      <c r="Q25" s="490"/>
      <c r="R25" s="33"/>
      <c r="S25" s="290"/>
      <c r="T25" s="439"/>
      <c r="U25" s="490"/>
      <c r="V25" s="33"/>
      <c r="W25" s="290"/>
      <c r="X25" s="439"/>
      <c r="Y25" s="442"/>
      <c r="Z25" s="30"/>
    </row>
    <row r="26" spans="1:28" ht="27.75" customHeight="1">
      <c r="A26" s="121"/>
      <c r="B26" s="691"/>
      <c r="C26" s="226" t="s">
        <v>213</v>
      </c>
      <c r="D26" s="439">
        <v>400</v>
      </c>
      <c r="E26" s="442">
        <f t="shared" si="4"/>
        <v>0</v>
      </c>
      <c r="F26" s="25">
        <f t="shared" si="5"/>
        <v>0</v>
      </c>
      <c r="G26" s="241"/>
      <c r="H26" s="439"/>
      <c r="I26" s="490"/>
      <c r="J26" s="31"/>
      <c r="K26" s="290"/>
      <c r="L26" s="439"/>
      <c r="M26" s="490"/>
      <c r="N26" s="33"/>
      <c r="O26" s="290"/>
      <c r="P26" s="439"/>
      <c r="Q26" s="490"/>
      <c r="R26" s="33"/>
      <c r="S26" s="290"/>
      <c r="T26" s="439"/>
      <c r="U26" s="490"/>
      <c r="V26" s="33"/>
      <c r="W26" s="290"/>
      <c r="X26" s="439"/>
      <c r="Y26" s="442"/>
      <c r="Z26" s="30"/>
    </row>
    <row r="27" spans="1:28" ht="27.75" customHeight="1">
      <c r="A27" s="121"/>
      <c r="B27" s="691"/>
      <c r="C27" s="226" t="s">
        <v>214</v>
      </c>
      <c r="D27" s="439">
        <v>410</v>
      </c>
      <c r="E27" s="442">
        <f t="shared" si="4"/>
        <v>0</v>
      </c>
      <c r="F27" s="25">
        <f t="shared" si="5"/>
        <v>0</v>
      </c>
      <c r="G27" s="242"/>
      <c r="H27" s="439"/>
      <c r="I27" s="490"/>
      <c r="J27" s="31"/>
      <c r="K27" s="327"/>
      <c r="L27" s="439"/>
      <c r="M27" s="490"/>
      <c r="N27" s="33"/>
      <c r="O27" s="290"/>
      <c r="P27" s="439"/>
      <c r="Q27" s="490"/>
      <c r="R27" s="33"/>
      <c r="S27" s="290"/>
      <c r="T27" s="439"/>
      <c r="U27" s="490"/>
      <c r="V27" s="33"/>
      <c r="W27" s="290"/>
      <c r="X27" s="439"/>
      <c r="Y27" s="442"/>
      <c r="Z27" s="30"/>
    </row>
    <row r="28" spans="1:28" ht="27.75" customHeight="1">
      <c r="A28" s="121"/>
      <c r="B28" s="691"/>
      <c r="C28" s="226" t="s">
        <v>215</v>
      </c>
      <c r="D28" s="439">
        <v>390</v>
      </c>
      <c r="E28" s="442">
        <f t="shared" si="4"/>
        <v>0</v>
      </c>
      <c r="F28" s="25">
        <f t="shared" si="5"/>
        <v>0</v>
      </c>
      <c r="G28" s="242"/>
      <c r="H28" s="439"/>
      <c r="I28" s="490"/>
      <c r="J28" s="31"/>
      <c r="K28" s="327"/>
      <c r="L28" s="439"/>
      <c r="M28" s="490"/>
      <c r="N28" s="33"/>
      <c r="O28" s="290"/>
      <c r="P28" s="439"/>
      <c r="Q28" s="490"/>
      <c r="R28" s="33"/>
      <c r="S28" s="290"/>
      <c r="T28" s="439"/>
      <c r="U28" s="490"/>
      <c r="V28" s="33"/>
      <c r="W28" s="290"/>
      <c r="X28" s="439"/>
      <c r="Y28" s="442"/>
      <c r="Z28" s="30"/>
      <c r="AB28" s="55"/>
    </row>
    <row r="29" spans="1:28" ht="27.75" customHeight="1">
      <c r="A29" s="121"/>
      <c r="B29" s="691"/>
      <c r="C29" s="225" t="s">
        <v>216</v>
      </c>
      <c r="D29" s="439">
        <v>50</v>
      </c>
      <c r="E29" s="442">
        <f t="shared" si="4"/>
        <v>0</v>
      </c>
      <c r="F29" s="25">
        <f t="shared" si="5"/>
        <v>0</v>
      </c>
      <c r="G29" s="242" t="s">
        <v>192</v>
      </c>
      <c r="H29" s="439">
        <v>50</v>
      </c>
      <c r="I29" s="483">
        <f>IF(+J29&gt;0,+H29,0)</f>
        <v>0</v>
      </c>
      <c r="J29" s="25">
        <f t="shared" si="2"/>
        <v>0</v>
      </c>
      <c r="K29" s="327"/>
      <c r="L29" s="439"/>
      <c r="M29" s="490"/>
      <c r="N29" s="33"/>
      <c r="O29" s="290"/>
      <c r="P29" s="439"/>
      <c r="Q29" s="490"/>
      <c r="R29" s="33"/>
      <c r="S29" s="290"/>
      <c r="T29" s="439"/>
      <c r="U29" s="490"/>
      <c r="V29" s="33"/>
      <c r="W29" s="328"/>
      <c r="X29" s="452"/>
      <c r="Y29" s="445"/>
      <c r="Z29" s="30"/>
    </row>
    <row r="30" spans="1:28" ht="27.75" customHeight="1" thickBot="1">
      <c r="A30" s="121"/>
      <c r="B30" s="690"/>
      <c r="C30" s="231" t="s">
        <v>217</v>
      </c>
      <c r="D30" s="448">
        <v>120</v>
      </c>
      <c r="E30" s="449">
        <f t="shared" si="4"/>
        <v>0</v>
      </c>
      <c r="F30" s="66">
        <f t="shared" si="5"/>
        <v>0</v>
      </c>
      <c r="G30" s="245"/>
      <c r="H30" s="448"/>
      <c r="I30" s="491"/>
      <c r="J30" s="31"/>
      <c r="K30" s="330"/>
      <c r="L30" s="448"/>
      <c r="M30" s="491"/>
      <c r="N30" s="61"/>
      <c r="O30" s="349"/>
      <c r="P30" s="448"/>
      <c r="Q30" s="491"/>
      <c r="R30" s="61"/>
      <c r="S30" s="349"/>
      <c r="T30" s="448"/>
      <c r="U30" s="491"/>
      <c r="V30" s="61"/>
      <c r="W30" s="349"/>
      <c r="X30" s="448"/>
      <c r="Y30" s="449"/>
      <c r="Z30" s="35"/>
    </row>
    <row r="31" spans="1:28" ht="27.75" customHeight="1">
      <c r="A31" s="121"/>
      <c r="B31" s="689" t="s">
        <v>13</v>
      </c>
      <c r="C31" s="232" t="s">
        <v>218</v>
      </c>
      <c r="D31" s="450">
        <v>1050</v>
      </c>
      <c r="E31" s="451">
        <f t="shared" si="4"/>
        <v>0</v>
      </c>
      <c r="F31" s="77">
        <f t="shared" si="5"/>
        <v>0</v>
      </c>
      <c r="G31" s="246" t="s">
        <v>160</v>
      </c>
      <c r="H31" s="492">
        <v>50</v>
      </c>
      <c r="I31" s="483">
        <f t="shared" ref="I31:I34" si="7">IF(+J31&gt;0,+H31,0)</f>
        <v>0</v>
      </c>
      <c r="J31" s="25">
        <f t="shared" si="2"/>
        <v>0</v>
      </c>
      <c r="K31" s="331"/>
      <c r="L31" s="492"/>
      <c r="M31" s="483"/>
      <c r="N31" s="123"/>
      <c r="O31" s="427" t="s">
        <v>137</v>
      </c>
      <c r="P31" s="459"/>
      <c r="Q31" s="460"/>
      <c r="R31" s="58">
        <f t="shared" ref="R31:R34" si="8">+R$6</f>
        <v>0</v>
      </c>
      <c r="S31" s="373" t="s">
        <v>112</v>
      </c>
      <c r="T31" s="459">
        <v>640</v>
      </c>
      <c r="U31" s="553">
        <f t="shared" ref="U31:U55" si="9">ROUND(V31*T31/100,-1)</f>
        <v>0</v>
      </c>
      <c r="V31" s="58">
        <f t="shared" ref="V31:V38" si="10">+V$6</f>
        <v>0</v>
      </c>
      <c r="W31" s="394"/>
      <c r="X31" s="564"/>
      <c r="Y31" s="460"/>
      <c r="Z31" s="124"/>
      <c r="AA31" s="122"/>
    </row>
    <row r="32" spans="1:28" ht="27.75" customHeight="1">
      <c r="A32" s="121"/>
      <c r="B32" s="691"/>
      <c r="C32" s="233" t="s">
        <v>219</v>
      </c>
      <c r="D32" s="452">
        <v>1380</v>
      </c>
      <c r="E32" s="442">
        <f t="shared" si="4"/>
        <v>0</v>
      </c>
      <c r="F32" s="25">
        <f t="shared" si="5"/>
        <v>0</v>
      </c>
      <c r="G32" s="247" t="s">
        <v>161</v>
      </c>
      <c r="H32" s="493">
        <v>150</v>
      </c>
      <c r="I32" s="442">
        <f t="shared" si="7"/>
        <v>0</v>
      </c>
      <c r="J32" s="25">
        <f t="shared" si="2"/>
        <v>0</v>
      </c>
      <c r="K32" s="332"/>
      <c r="L32" s="493"/>
      <c r="M32" s="442"/>
      <c r="N32" s="29"/>
      <c r="O32" s="274" t="s">
        <v>138</v>
      </c>
      <c r="P32" s="438"/>
      <c r="Q32" s="453"/>
      <c r="R32" s="26">
        <f t="shared" si="8"/>
        <v>0</v>
      </c>
      <c r="S32" s="337" t="s">
        <v>113</v>
      </c>
      <c r="T32" s="438">
        <v>730</v>
      </c>
      <c r="U32" s="453">
        <f t="shared" si="9"/>
        <v>0</v>
      </c>
      <c r="V32" s="26">
        <f t="shared" si="10"/>
        <v>0</v>
      </c>
      <c r="W32" s="325"/>
      <c r="X32" s="439"/>
      <c r="Y32" s="453"/>
      <c r="Z32" s="40"/>
      <c r="AA32" s="122"/>
    </row>
    <row r="33" spans="1:27" ht="27.75" customHeight="1">
      <c r="A33" s="121"/>
      <c r="B33" s="691"/>
      <c r="C33" s="223" t="s">
        <v>220</v>
      </c>
      <c r="D33" s="444">
        <v>730</v>
      </c>
      <c r="E33" s="453">
        <f t="shared" si="4"/>
        <v>0</v>
      </c>
      <c r="F33" s="25">
        <f t="shared" si="5"/>
        <v>0</v>
      </c>
      <c r="G33" s="240" t="s">
        <v>162</v>
      </c>
      <c r="H33" s="470">
        <v>50</v>
      </c>
      <c r="I33" s="453">
        <f t="shared" si="7"/>
        <v>0</v>
      </c>
      <c r="J33" s="25">
        <f t="shared" si="2"/>
        <v>0</v>
      </c>
      <c r="K33" s="325"/>
      <c r="L33" s="470"/>
      <c r="M33" s="453"/>
      <c r="N33" s="29"/>
      <c r="O33" s="351" t="s">
        <v>244</v>
      </c>
      <c r="P33" s="438">
        <v>210</v>
      </c>
      <c r="Q33" s="453">
        <f t="shared" ref="Q33:Q36" si="11">ROUND(R33*P33/100,-1)</f>
        <v>0</v>
      </c>
      <c r="R33" s="26">
        <f t="shared" si="8"/>
        <v>0</v>
      </c>
      <c r="S33" s="337" t="s">
        <v>249</v>
      </c>
      <c r="T33" s="438">
        <v>380</v>
      </c>
      <c r="U33" s="453">
        <f t="shared" si="9"/>
        <v>0</v>
      </c>
      <c r="V33" s="26">
        <f t="shared" si="10"/>
        <v>0</v>
      </c>
      <c r="W33" s="332"/>
      <c r="X33" s="439"/>
      <c r="Y33" s="453"/>
      <c r="Z33" s="40"/>
      <c r="AA33" s="122"/>
    </row>
    <row r="34" spans="1:27" ht="27.75" customHeight="1">
      <c r="A34" s="121"/>
      <c r="B34" s="691"/>
      <c r="C34" s="226" t="s">
        <v>221</v>
      </c>
      <c r="D34" s="454">
        <v>1410</v>
      </c>
      <c r="E34" s="453">
        <f t="shared" si="4"/>
        <v>0</v>
      </c>
      <c r="F34" s="25">
        <f t="shared" si="5"/>
        <v>0</v>
      </c>
      <c r="G34" s="248" t="s">
        <v>163</v>
      </c>
      <c r="H34" s="494">
        <v>50</v>
      </c>
      <c r="I34" s="453">
        <f t="shared" si="7"/>
        <v>0</v>
      </c>
      <c r="J34" s="25">
        <f t="shared" si="2"/>
        <v>0</v>
      </c>
      <c r="K34" s="333"/>
      <c r="L34" s="494"/>
      <c r="M34" s="453"/>
      <c r="N34" s="29"/>
      <c r="O34" s="428" t="s">
        <v>139</v>
      </c>
      <c r="P34" s="477"/>
      <c r="Q34" s="453"/>
      <c r="R34" s="26">
        <f t="shared" si="8"/>
        <v>0</v>
      </c>
      <c r="S34" s="351" t="s">
        <v>114</v>
      </c>
      <c r="T34" s="438">
        <v>500</v>
      </c>
      <c r="U34" s="453">
        <f t="shared" si="9"/>
        <v>0</v>
      </c>
      <c r="V34" s="26">
        <f t="shared" si="10"/>
        <v>0</v>
      </c>
      <c r="W34" s="259"/>
      <c r="X34" s="565"/>
      <c r="Y34" s="453"/>
      <c r="Z34" s="40"/>
      <c r="AA34" s="122"/>
    </row>
    <row r="35" spans="1:27" ht="27.75" customHeight="1">
      <c r="A35" s="121"/>
      <c r="B35" s="691"/>
      <c r="C35" s="226" t="s">
        <v>222</v>
      </c>
      <c r="D35" s="454">
        <v>1130</v>
      </c>
      <c r="E35" s="453">
        <f t="shared" si="4"/>
        <v>0</v>
      </c>
      <c r="F35" s="25">
        <f t="shared" si="5"/>
        <v>0</v>
      </c>
      <c r="G35" s="248"/>
      <c r="H35" s="494"/>
      <c r="I35" s="453"/>
      <c r="J35" s="31"/>
      <c r="K35" s="334"/>
      <c r="L35" s="494"/>
      <c r="M35" s="453"/>
      <c r="N35" s="29"/>
      <c r="O35" s="223"/>
      <c r="P35" s="438"/>
      <c r="Q35" s="453">
        <f t="shared" si="11"/>
        <v>0</v>
      </c>
      <c r="R35" s="29"/>
      <c r="S35" s="337" t="s">
        <v>250</v>
      </c>
      <c r="T35" s="438">
        <v>460</v>
      </c>
      <c r="U35" s="453">
        <f t="shared" si="9"/>
        <v>0</v>
      </c>
      <c r="V35" s="26">
        <f t="shared" si="10"/>
        <v>0</v>
      </c>
      <c r="W35" s="325"/>
      <c r="X35" s="439"/>
      <c r="Y35" s="453"/>
      <c r="Z35" s="40"/>
      <c r="AA35" s="122"/>
    </row>
    <row r="36" spans="1:27" ht="27.75" customHeight="1">
      <c r="A36" s="121"/>
      <c r="B36" s="691"/>
      <c r="C36" s="223" t="s">
        <v>223</v>
      </c>
      <c r="D36" s="444">
        <v>4180</v>
      </c>
      <c r="E36" s="453">
        <f t="shared" si="4"/>
        <v>0</v>
      </c>
      <c r="F36" s="25">
        <f t="shared" si="5"/>
        <v>0</v>
      </c>
      <c r="G36" s="240" t="s">
        <v>164</v>
      </c>
      <c r="H36" s="470">
        <v>50</v>
      </c>
      <c r="I36" s="453">
        <f t="shared" ref="I36:I37" si="12">IF(+J36&gt;0,+H36,0)</f>
        <v>0</v>
      </c>
      <c r="J36" s="25">
        <f t="shared" si="2"/>
        <v>0</v>
      </c>
      <c r="K36" s="325"/>
      <c r="L36" s="470"/>
      <c r="M36" s="453"/>
      <c r="N36" s="29"/>
      <c r="O36" s="337"/>
      <c r="P36" s="438"/>
      <c r="Q36" s="453">
        <f t="shared" si="11"/>
        <v>0</v>
      </c>
      <c r="R36" s="29"/>
      <c r="S36" s="337" t="s">
        <v>251</v>
      </c>
      <c r="T36" s="438">
        <v>490</v>
      </c>
      <c r="U36" s="453">
        <f t="shared" si="9"/>
        <v>0</v>
      </c>
      <c r="V36" s="26">
        <f t="shared" si="10"/>
        <v>0</v>
      </c>
      <c r="W36" s="259"/>
      <c r="X36" s="565"/>
      <c r="Y36" s="453"/>
      <c r="Z36" s="40"/>
      <c r="AA36" s="122"/>
    </row>
    <row r="37" spans="1:27" ht="27.75" customHeight="1">
      <c r="A37" s="121"/>
      <c r="B37" s="691"/>
      <c r="C37" s="223" t="s">
        <v>224</v>
      </c>
      <c r="D37" s="444">
        <v>2480</v>
      </c>
      <c r="E37" s="453">
        <f t="shared" si="4"/>
        <v>0</v>
      </c>
      <c r="F37" s="25">
        <f t="shared" si="5"/>
        <v>0</v>
      </c>
      <c r="G37" s="249" t="s">
        <v>165</v>
      </c>
      <c r="H37" s="698">
        <v>400</v>
      </c>
      <c r="I37" s="453">
        <f t="shared" si="12"/>
        <v>0</v>
      </c>
      <c r="J37" s="25">
        <f t="shared" si="2"/>
        <v>0</v>
      </c>
      <c r="K37" s="259"/>
      <c r="L37" s="466"/>
      <c r="M37" s="453"/>
      <c r="N37" s="29"/>
      <c r="O37" s="259"/>
      <c r="P37" s="443"/>
      <c r="Q37" s="453"/>
      <c r="R37" s="29"/>
      <c r="S37" s="337" t="s">
        <v>252</v>
      </c>
      <c r="T37" s="438">
        <v>1720</v>
      </c>
      <c r="U37" s="453">
        <f t="shared" si="9"/>
        <v>0</v>
      </c>
      <c r="V37" s="26">
        <f t="shared" si="10"/>
        <v>0</v>
      </c>
      <c r="W37" s="325"/>
      <c r="X37" s="439"/>
      <c r="Y37" s="453"/>
      <c r="Z37" s="40"/>
      <c r="AA37" s="122"/>
    </row>
    <row r="38" spans="1:27" ht="27.75" customHeight="1">
      <c r="A38" s="121"/>
      <c r="B38" s="691"/>
      <c r="C38" s="223" t="s">
        <v>225</v>
      </c>
      <c r="D38" s="444">
        <v>2180</v>
      </c>
      <c r="E38" s="453">
        <f t="shared" si="4"/>
        <v>0</v>
      </c>
      <c r="F38" s="25">
        <f t="shared" si="5"/>
        <v>0</v>
      </c>
      <c r="G38" s="250"/>
      <c r="H38" s="495"/>
      <c r="I38" s="453"/>
      <c r="J38" s="31"/>
      <c r="K38" s="335"/>
      <c r="L38" s="495"/>
      <c r="M38" s="453"/>
      <c r="N38" s="29"/>
      <c r="O38" s="259"/>
      <c r="P38" s="443"/>
      <c r="Q38" s="453"/>
      <c r="R38" s="29"/>
      <c r="S38" s="337" t="s">
        <v>253</v>
      </c>
      <c r="T38" s="438">
        <v>580</v>
      </c>
      <c r="U38" s="453">
        <f t="shared" si="9"/>
        <v>0</v>
      </c>
      <c r="V38" s="26">
        <f t="shared" si="10"/>
        <v>0</v>
      </c>
      <c r="W38" s="259"/>
      <c r="X38" s="443"/>
      <c r="Y38" s="453"/>
      <c r="Z38" s="40"/>
      <c r="AA38" s="122"/>
    </row>
    <row r="39" spans="1:27" ht="27.75" customHeight="1">
      <c r="A39" s="121"/>
      <c r="B39" s="691"/>
      <c r="C39" s="223" t="s">
        <v>226</v>
      </c>
      <c r="D39" s="444">
        <v>1130</v>
      </c>
      <c r="E39" s="453">
        <f t="shared" si="4"/>
        <v>0</v>
      </c>
      <c r="F39" s="25">
        <f t="shared" si="5"/>
        <v>0</v>
      </c>
      <c r="G39" s="248" t="s">
        <v>166</v>
      </c>
      <c r="H39" s="496">
        <v>50</v>
      </c>
      <c r="I39" s="453">
        <f>IF(+J39&gt;0,+H39,0)</f>
        <v>0</v>
      </c>
      <c r="J39" s="25">
        <f t="shared" si="2"/>
        <v>0</v>
      </c>
      <c r="K39" s="336"/>
      <c r="L39" s="496"/>
      <c r="M39" s="453"/>
      <c r="N39" s="29"/>
      <c r="O39" s="259"/>
      <c r="P39" s="443"/>
      <c r="Q39" s="453"/>
      <c r="R39" s="29"/>
      <c r="S39" s="337"/>
      <c r="T39" s="438"/>
      <c r="U39" s="453">
        <f t="shared" si="9"/>
        <v>0</v>
      </c>
      <c r="V39" s="41"/>
      <c r="W39" s="337"/>
      <c r="X39" s="439"/>
      <c r="Y39" s="453"/>
      <c r="Z39" s="30"/>
      <c r="AA39" s="122"/>
    </row>
    <row r="40" spans="1:27" ht="27.75" customHeight="1">
      <c r="A40" s="121"/>
      <c r="B40" s="691"/>
      <c r="C40" s="325" t="s">
        <v>362</v>
      </c>
      <c r="D40" s="444"/>
      <c r="E40" s="453"/>
      <c r="F40" s="25">
        <f t="shared" si="5"/>
        <v>0</v>
      </c>
      <c r="G40" s="240"/>
      <c r="H40" s="438"/>
      <c r="I40" s="453"/>
      <c r="J40" s="31"/>
      <c r="K40" s="223"/>
      <c r="L40" s="438"/>
      <c r="M40" s="453"/>
      <c r="N40" s="41"/>
      <c r="O40" s="337"/>
      <c r="P40" s="438"/>
      <c r="Q40" s="453">
        <f>ROUND(R40*P40/100,-1)</f>
        <v>0</v>
      </c>
      <c r="R40" s="29"/>
      <c r="S40" s="337"/>
      <c r="T40" s="438"/>
      <c r="U40" s="453">
        <f t="shared" si="9"/>
        <v>0</v>
      </c>
      <c r="V40" s="41"/>
      <c r="W40" s="337"/>
      <c r="X40" s="439"/>
      <c r="Y40" s="453"/>
      <c r="Z40" s="30"/>
      <c r="AA40" s="122"/>
    </row>
    <row r="41" spans="1:27" ht="27.75" customHeight="1">
      <c r="A41" s="121"/>
      <c r="B41" s="691"/>
      <c r="C41" s="223" t="s">
        <v>227</v>
      </c>
      <c r="D41" s="444">
        <v>1800</v>
      </c>
      <c r="E41" s="453">
        <f t="shared" si="4"/>
        <v>0</v>
      </c>
      <c r="F41" s="25">
        <f t="shared" si="5"/>
        <v>0</v>
      </c>
      <c r="G41" s="240" t="s">
        <v>167</v>
      </c>
      <c r="H41" s="438">
        <v>50</v>
      </c>
      <c r="I41" s="453">
        <f t="shared" ref="I41:I48" si="13">IF(+J41&gt;0,+H41,0)</f>
        <v>0</v>
      </c>
      <c r="J41" s="25">
        <f t="shared" si="2"/>
        <v>0</v>
      </c>
      <c r="K41" s="337"/>
      <c r="L41" s="438"/>
      <c r="M41" s="453"/>
      <c r="N41" s="41"/>
      <c r="O41" s="259"/>
      <c r="P41" s="443"/>
      <c r="Q41" s="453"/>
      <c r="R41" s="29"/>
      <c r="S41" s="337"/>
      <c r="T41" s="438"/>
      <c r="U41" s="453">
        <f t="shared" si="9"/>
        <v>0</v>
      </c>
      <c r="V41" s="41"/>
      <c r="W41" s="337"/>
      <c r="X41" s="439"/>
      <c r="Y41" s="453"/>
      <c r="Z41" s="30"/>
      <c r="AA41" s="122"/>
    </row>
    <row r="42" spans="1:27" ht="27.75" customHeight="1">
      <c r="A42" s="121"/>
      <c r="B42" s="691"/>
      <c r="C42" s="223" t="s">
        <v>363</v>
      </c>
      <c r="D42" s="444">
        <v>5140</v>
      </c>
      <c r="E42" s="453">
        <f t="shared" si="4"/>
        <v>0</v>
      </c>
      <c r="F42" s="25">
        <f t="shared" si="5"/>
        <v>0</v>
      </c>
      <c r="G42" s="240" t="s">
        <v>168</v>
      </c>
      <c r="H42" s="438">
        <v>500</v>
      </c>
      <c r="I42" s="453">
        <f t="shared" si="13"/>
        <v>0</v>
      </c>
      <c r="J42" s="25">
        <f t="shared" si="2"/>
        <v>0</v>
      </c>
      <c r="K42" s="337"/>
      <c r="L42" s="438"/>
      <c r="M42" s="453"/>
      <c r="N42" s="41"/>
      <c r="O42" s="353"/>
      <c r="P42" s="477"/>
      <c r="Q42" s="453"/>
      <c r="R42" s="29"/>
      <c r="S42" s="337"/>
      <c r="T42" s="438"/>
      <c r="U42" s="453">
        <f t="shared" si="9"/>
        <v>0</v>
      </c>
      <c r="V42" s="41"/>
      <c r="W42" s="337"/>
      <c r="X42" s="439"/>
      <c r="Y42" s="453"/>
      <c r="Z42" s="30"/>
      <c r="AA42" s="122"/>
    </row>
    <row r="43" spans="1:27" ht="27.75" customHeight="1">
      <c r="A43" s="121"/>
      <c r="B43" s="691"/>
      <c r="C43" s="223" t="s">
        <v>228</v>
      </c>
      <c r="D43" s="438">
        <v>3680</v>
      </c>
      <c r="E43" s="453">
        <f t="shared" si="4"/>
        <v>0</v>
      </c>
      <c r="F43" s="25">
        <f t="shared" si="5"/>
        <v>0</v>
      </c>
      <c r="G43" s="240" t="s">
        <v>169</v>
      </c>
      <c r="H43" s="438">
        <v>50</v>
      </c>
      <c r="I43" s="453">
        <f t="shared" si="13"/>
        <v>0</v>
      </c>
      <c r="J43" s="25">
        <f t="shared" si="2"/>
        <v>0</v>
      </c>
      <c r="K43" s="337"/>
      <c r="L43" s="438"/>
      <c r="M43" s="453"/>
      <c r="N43" s="41"/>
      <c r="O43" s="337"/>
      <c r="P43" s="438"/>
      <c r="Q43" s="453">
        <f>ROUND(R43*P43/100,-1)</f>
        <v>0</v>
      </c>
      <c r="R43" s="29"/>
      <c r="S43" s="337"/>
      <c r="T43" s="438"/>
      <c r="U43" s="453">
        <f t="shared" si="9"/>
        <v>0</v>
      </c>
      <c r="V43" s="41"/>
      <c r="W43" s="337"/>
      <c r="X43" s="439"/>
      <c r="Y43" s="453"/>
      <c r="Z43" s="30"/>
    </row>
    <row r="44" spans="1:27" ht="27.75" customHeight="1">
      <c r="A44" s="121"/>
      <c r="B44" s="691"/>
      <c r="C44" s="223" t="s">
        <v>229</v>
      </c>
      <c r="D44" s="444">
        <v>1580</v>
      </c>
      <c r="E44" s="453">
        <f t="shared" si="4"/>
        <v>0</v>
      </c>
      <c r="F44" s="25">
        <f t="shared" si="5"/>
        <v>0</v>
      </c>
      <c r="G44" s="240" t="s">
        <v>170</v>
      </c>
      <c r="H44" s="438">
        <v>100</v>
      </c>
      <c r="I44" s="453">
        <f t="shared" si="13"/>
        <v>0</v>
      </c>
      <c r="J44" s="25">
        <f t="shared" si="2"/>
        <v>0</v>
      </c>
      <c r="K44" s="337"/>
      <c r="L44" s="438"/>
      <c r="M44" s="453"/>
      <c r="N44" s="41"/>
      <c r="O44" s="337"/>
      <c r="P44" s="438"/>
      <c r="Q44" s="453">
        <f>ROUND(R44*P44/100,-1)</f>
        <v>0</v>
      </c>
      <c r="R44" s="29"/>
      <c r="S44" s="337"/>
      <c r="T44" s="438"/>
      <c r="U44" s="453">
        <f t="shared" si="9"/>
        <v>0</v>
      </c>
      <c r="V44" s="41"/>
      <c r="W44" s="337"/>
      <c r="X44" s="439"/>
      <c r="Y44" s="453"/>
      <c r="Z44" s="30"/>
    </row>
    <row r="45" spans="1:27" ht="27.75" customHeight="1">
      <c r="A45" s="121"/>
      <c r="B45" s="691"/>
      <c r="C45" s="223" t="s">
        <v>230</v>
      </c>
      <c r="D45" s="444">
        <v>2820</v>
      </c>
      <c r="E45" s="453">
        <f t="shared" si="4"/>
        <v>0</v>
      </c>
      <c r="F45" s="25">
        <f t="shared" si="5"/>
        <v>0</v>
      </c>
      <c r="G45" s="240"/>
      <c r="H45" s="497"/>
      <c r="I45" s="453">
        <f t="shared" si="13"/>
        <v>0</v>
      </c>
      <c r="J45" s="25">
        <f t="shared" si="2"/>
        <v>0</v>
      </c>
      <c r="K45" s="337"/>
      <c r="L45" s="497"/>
      <c r="M45" s="453"/>
      <c r="N45" s="41"/>
      <c r="O45" s="259"/>
      <c r="P45" s="443"/>
      <c r="Q45" s="453"/>
      <c r="R45" s="29"/>
      <c r="S45" s="337"/>
      <c r="T45" s="438"/>
      <c r="U45" s="453">
        <f t="shared" si="9"/>
        <v>0</v>
      </c>
      <c r="V45" s="41"/>
      <c r="W45" s="337"/>
      <c r="X45" s="439"/>
      <c r="Y45" s="453"/>
      <c r="Z45" s="30"/>
    </row>
    <row r="46" spans="1:27" ht="27.75" customHeight="1">
      <c r="A46" s="121"/>
      <c r="B46" s="691"/>
      <c r="C46" s="224" t="s">
        <v>231</v>
      </c>
      <c r="D46" s="438">
        <v>710</v>
      </c>
      <c r="E46" s="453">
        <f t="shared" si="4"/>
        <v>0</v>
      </c>
      <c r="F46" s="25">
        <f t="shared" si="5"/>
        <v>0</v>
      </c>
      <c r="G46" s="240" t="s">
        <v>171</v>
      </c>
      <c r="H46" s="497">
        <v>50</v>
      </c>
      <c r="I46" s="453">
        <f t="shared" si="13"/>
        <v>0</v>
      </c>
      <c r="J46" s="25">
        <f t="shared" si="2"/>
        <v>0</v>
      </c>
      <c r="K46" s="337"/>
      <c r="L46" s="497"/>
      <c r="M46" s="453"/>
      <c r="N46" s="41"/>
      <c r="O46" s="337"/>
      <c r="P46" s="497"/>
      <c r="Q46" s="534"/>
      <c r="R46" s="41"/>
      <c r="S46" s="337"/>
      <c r="T46" s="438"/>
      <c r="U46" s="453">
        <f t="shared" si="9"/>
        <v>0</v>
      </c>
      <c r="V46" s="41"/>
      <c r="W46" s="337"/>
      <c r="X46" s="439"/>
      <c r="Y46" s="453"/>
      <c r="Z46" s="30"/>
    </row>
    <row r="47" spans="1:27" ht="27.75" customHeight="1" thickBot="1">
      <c r="A47" s="121"/>
      <c r="B47" s="691"/>
      <c r="C47" s="234" t="s">
        <v>364</v>
      </c>
      <c r="D47" s="444">
        <v>370</v>
      </c>
      <c r="E47" s="455">
        <f t="shared" si="4"/>
        <v>0</v>
      </c>
      <c r="F47" s="25">
        <f t="shared" si="5"/>
        <v>0</v>
      </c>
      <c r="G47" s="250" t="s">
        <v>172</v>
      </c>
      <c r="H47" s="444">
        <v>50</v>
      </c>
      <c r="I47" s="455">
        <f t="shared" si="13"/>
        <v>0</v>
      </c>
      <c r="J47" s="25">
        <f t="shared" si="2"/>
        <v>0</v>
      </c>
      <c r="K47" s="337"/>
      <c r="L47" s="438"/>
      <c r="M47" s="453"/>
      <c r="N47" s="41"/>
      <c r="O47" s="354"/>
      <c r="P47" s="438"/>
      <c r="Q47" s="534"/>
      <c r="R47" s="41"/>
      <c r="S47" s="337"/>
      <c r="T47" s="438"/>
      <c r="U47" s="453">
        <f t="shared" si="9"/>
        <v>0</v>
      </c>
      <c r="V47" s="41"/>
      <c r="W47" s="337"/>
      <c r="X47" s="439"/>
      <c r="Y47" s="453"/>
      <c r="Z47" s="30"/>
    </row>
    <row r="48" spans="1:27" ht="27.75" customHeight="1" thickBot="1">
      <c r="A48" s="121"/>
      <c r="B48" s="687" t="s">
        <v>14</v>
      </c>
      <c r="C48" s="235" t="s">
        <v>232</v>
      </c>
      <c r="D48" s="446">
        <v>1180</v>
      </c>
      <c r="E48" s="456">
        <f t="shared" si="4"/>
        <v>0</v>
      </c>
      <c r="F48" s="25">
        <f t="shared" si="5"/>
        <v>0</v>
      </c>
      <c r="G48" s="239" t="s">
        <v>173</v>
      </c>
      <c r="H48" s="437">
        <v>100</v>
      </c>
      <c r="I48" s="456">
        <f t="shared" si="13"/>
        <v>0</v>
      </c>
      <c r="J48" s="25">
        <f t="shared" si="2"/>
        <v>0</v>
      </c>
      <c r="K48" s="337"/>
      <c r="L48" s="438"/>
      <c r="M48" s="453"/>
      <c r="N48" s="41"/>
      <c r="O48" s="337"/>
      <c r="P48" s="438"/>
      <c r="Q48" s="534"/>
      <c r="R48" s="41"/>
      <c r="S48" s="337"/>
      <c r="T48" s="438"/>
      <c r="U48" s="453">
        <f t="shared" si="9"/>
        <v>0</v>
      </c>
      <c r="V48" s="41"/>
      <c r="W48" s="337"/>
      <c r="X48" s="439"/>
      <c r="Y48" s="453"/>
      <c r="Z48" s="74"/>
    </row>
    <row r="49" spans="1:27" ht="27.75" customHeight="1" thickBot="1">
      <c r="A49" s="121"/>
      <c r="B49" s="688"/>
      <c r="C49" s="236" t="s">
        <v>233</v>
      </c>
      <c r="D49" s="457">
        <v>630</v>
      </c>
      <c r="E49" s="458">
        <f t="shared" si="4"/>
        <v>0</v>
      </c>
      <c r="F49" s="25">
        <f t="shared" si="5"/>
        <v>0</v>
      </c>
      <c r="G49" s="251"/>
      <c r="H49" s="457"/>
      <c r="I49" s="498"/>
      <c r="J49" s="31"/>
      <c r="K49" s="337"/>
      <c r="L49" s="438"/>
      <c r="M49" s="531"/>
      <c r="N49" s="191"/>
      <c r="O49" s="337"/>
      <c r="P49" s="438"/>
      <c r="Q49" s="531"/>
      <c r="R49" s="191"/>
      <c r="S49" s="337"/>
      <c r="T49" s="438"/>
      <c r="U49" s="453">
        <f t="shared" si="9"/>
        <v>0</v>
      </c>
      <c r="V49" s="192"/>
      <c r="W49" s="259"/>
      <c r="X49" s="443"/>
      <c r="Y49" s="453"/>
      <c r="Z49" s="39"/>
      <c r="AA49" s="43"/>
    </row>
    <row r="50" spans="1:27" ht="27.75" customHeight="1" thickBot="1">
      <c r="A50" s="121"/>
      <c r="B50" s="689" t="s">
        <v>111</v>
      </c>
      <c r="C50" s="237" t="s">
        <v>234</v>
      </c>
      <c r="D50" s="459">
        <v>600</v>
      </c>
      <c r="E50" s="460">
        <f t="shared" si="4"/>
        <v>0</v>
      </c>
      <c r="F50" s="25">
        <f t="shared" si="5"/>
        <v>0</v>
      </c>
      <c r="G50" s="252"/>
      <c r="H50" s="459"/>
      <c r="I50" s="499"/>
      <c r="J50" s="31"/>
      <c r="K50" s="337"/>
      <c r="L50" s="438"/>
      <c r="M50" s="531"/>
      <c r="N50" s="191"/>
      <c r="O50" s="337"/>
      <c r="P50" s="438"/>
      <c r="Q50" s="531"/>
      <c r="R50" s="191"/>
      <c r="S50" s="337"/>
      <c r="T50" s="438"/>
      <c r="U50" s="453">
        <f t="shared" si="9"/>
        <v>0</v>
      </c>
      <c r="V50" s="192"/>
      <c r="W50" s="337"/>
      <c r="X50" s="566"/>
      <c r="Y50" s="567"/>
      <c r="Z50" s="67"/>
      <c r="AA50" s="43"/>
    </row>
    <row r="51" spans="1:27" ht="27.75" customHeight="1" thickBot="1">
      <c r="A51" s="121"/>
      <c r="B51" s="690"/>
      <c r="C51" s="238" t="s">
        <v>235</v>
      </c>
      <c r="D51" s="444">
        <v>20</v>
      </c>
      <c r="E51" s="455">
        <f t="shared" si="4"/>
        <v>0</v>
      </c>
      <c r="F51" s="66">
        <f t="shared" si="5"/>
        <v>0</v>
      </c>
      <c r="G51" s="251"/>
      <c r="H51" s="457"/>
      <c r="I51" s="498"/>
      <c r="J51" s="31"/>
      <c r="K51" s="338"/>
      <c r="L51" s="457"/>
      <c r="M51" s="498"/>
      <c r="N51" s="44"/>
      <c r="O51" s="338"/>
      <c r="P51" s="457"/>
      <c r="Q51" s="498"/>
      <c r="R51" s="44"/>
      <c r="S51" s="338"/>
      <c r="T51" s="457"/>
      <c r="U51" s="458">
        <f t="shared" si="9"/>
        <v>0</v>
      </c>
      <c r="V51" s="44"/>
      <c r="W51" s="338"/>
      <c r="X51" s="568"/>
      <c r="Y51" s="569"/>
      <c r="Z51" s="125"/>
      <c r="AA51" s="43"/>
    </row>
    <row r="52" spans="1:27" ht="27.75" customHeight="1" thickBot="1">
      <c r="A52" s="121"/>
      <c r="B52" s="691" t="s">
        <v>15</v>
      </c>
      <c r="C52" s="222" t="s">
        <v>236</v>
      </c>
      <c r="D52" s="437">
        <v>1300</v>
      </c>
      <c r="E52" s="456">
        <f t="shared" si="4"/>
        <v>0</v>
      </c>
      <c r="F52" s="22">
        <f t="shared" si="5"/>
        <v>0</v>
      </c>
      <c r="G52" s="239" t="s">
        <v>174</v>
      </c>
      <c r="H52" s="437">
        <v>50</v>
      </c>
      <c r="I52" s="453">
        <f t="shared" ref="I52:I55" si="14">IF(+J52&gt;0,+H52,0)</f>
        <v>0</v>
      </c>
      <c r="J52" s="25">
        <f t="shared" si="2"/>
        <v>0</v>
      </c>
      <c r="K52" s="339"/>
      <c r="L52" s="437"/>
      <c r="M52" s="532"/>
      <c r="N52" s="42"/>
      <c r="O52" s="339"/>
      <c r="P52" s="437"/>
      <c r="Q52" s="532"/>
      <c r="R52" s="42"/>
      <c r="S52" s="339"/>
      <c r="T52" s="437"/>
      <c r="U52" s="456">
        <f t="shared" si="9"/>
        <v>0</v>
      </c>
      <c r="V52" s="42"/>
      <c r="W52" s="339"/>
      <c r="X52" s="570"/>
      <c r="Y52" s="571"/>
      <c r="Z52" s="126"/>
      <c r="AA52" s="43"/>
    </row>
    <row r="53" spans="1:27" ht="27.75" customHeight="1">
      <c r="A53" s="121"/>
      <c r="B53" s="691"/>
      <c r="C53" s="223" t="s">
        <v>237</v>
      </c>
      <c r="D53" s="444">
        <v>3890</v>
      </c>
      <c r="E53" s="453">
        <f t="shared" si="4"/>
        <v>0</v>
      </c>
      <c r="F53" s="77">
        <f t="shared" si="5"/>
        <v>0</v>
      </c>
      <c r="G53" s="252" t="s">
        <v>175</v>
      </c>
      <c r="H53" s="459">
        <v>50</v>
      </c>
      <c r="I53" s="453">
        <f t="shared" si="14"/>
        <v>0</v>
      </c>
      <c r="J53" s="25">
        <f t="shared" si="2"/>
        <v>0</v>
      </c>
      <c r="K53" s="340"/>
      <c r="L53" s="459"/>
      <c r="M53" s="533"/>
      <c r="N53" s="189"/>
      <c r="O53" s="340"/>
      <c r="P53" s="459"/>
      <c r="Q53" s="533"/>
      <c r="R53" s="190"/>
      <c r="S53" s="340"/>
      <c r="T53" s="459"/>
      <c r="U53" s="460">
        <f t="shared" si="9"/>
        <v>0</v>
      </c>
      <c r="V53" s="190"/>
      <c r="W53" s="340"/>
      <c r="X53" s="482"/>
      <c r="Y53" s="460"/>
      <c r="Z53" s="76"/>
    </row>
    <row r="54" spans="1:27" ht="27.75" customHeight="1">
      <c r="A54" s="121"/>
      <c r="B54" s="691"/>
      <c r="C54" s="228" t="s">
        <v>238</v>
      </c>
      <c r="D54" s="444">
        <v>1300</v>
      </c>
      <c r="E54" s="453">
        <f t="shared" si="4"/>
        <v>0</v>
      </c>
      <c r="F54" s="25">
        <f t="shared" si="5"/>
        <v>0</v>
      </c>
      <c r="G54" s="240" t="s">
        <v>176</v>
      </c>
      <c r="H54" s="438">
        <v>50</v>
      </c>
      <c r="I54" s="453">
        <f t="shared" si="14"/>
        <v>0</v>
      </c>
      <c r="J54" s="25">
        <f t="shared" si="2"/>
        <v>0</v>
      </c>
      <c r="K54" s="337"/>
      <c r="L54" s="438"/>
      <c r="M54" s="534"/>
      <c r="N54" s="46"/>
      <c r="O54" s="325"/>
      <c r="P54" s="438"/>
      <c r="Q54" s="453"/>
      <c r="R54" s="29"/>
      <c r="S54" s="337" t="s">
        <v>16</v>
      </c>
      <c r="T54" s="438">
        <v>450</v>
      </c>
      <c r="U54" s="453">
        <f t="shared" si="9"/>
        <v>0</v>
      </c>
      <c r="V54" s="26">
        <f t="shared" ref="V54:V55" si="15">+V$6</f>
        <v>0</v>
      </c>
      <c r="W54" s="325"/>
      <c r="X54" s="438"/>
      <c r="Y54" s="453"/>
      <c r="Z54" s="40"/>
      <c r="AA54" s="122"/>
    </row>
    <row r="55" spans="1:27" ht="27.75" customHeight="1" thickBot="1">
      <c r="A55" s="121"/>
      <c r="B55" s="691"/>
      <c r="C55" s="228" t="s">
        <v>184</v>
      </c>
      <c r="D55" s="444">
        <v>1330</v>
      </c>
      <c r="E55" s="453">
        <f t="shared" si="4"/>
        <v>0</v>
      </c>
      <c r="F55" s="25">
        <f t="shared" si="5"/>
        <v>0</v>
      </c>
      <c r="G55" s="211" t="s">
        <v>177</v>
      </c>
      <c r="H55" s="495">
        <v>50</v>
      </c>
      <c r="I55" s="455">
        <f t="shared" si="14"/>
        <v>0</v>
      </c>
      <c r="J55" s="25">
        <f t="shared" si="2"/>
        <v>0</v>
      </c>
      <c r="K55" s="341"/>
      <c r="L55" s="495"/>
      <c r="M55" s="455"/>
      <c r="N55" s="220"/>
      <c r="O55" s="355"/>
      <c r="P55" s="444"/>
      <c r="Q55" s="536"/>
      <c r="R55" s="136"/>
      <c r="S55" s="374" t="s">
        <v>17</v>
      </c>
      <c r="T55" s="444">
        <v>150</v>
      </c>
      <c r="U55" s="455">
        <f t="shared" si="9"/>
        <v>0</v>
      </c>
      <c r="V55" s="187">
        <f t="shared" si="15"/>
        <v>0</v>
      </c>
      <c r="W55" s="341"/>
      <c r="X55" s="444"/>
      <c r="Y55" s="455">
        <f>ROUND(Z55*X55/100,-1)</f>
        <v>0</v>
      </c>
      <c r="Z55" s="40"/>
      <c r="AA55" s="122"/>
    </row>
    <row r="56" spans="1:27" ht="27.75" customHeight="1" thickBot="1">
      <c r="A56" s="127"/>
      <c r="B56" s="169">
        <f>+D56+L56+P56+T56+X56</f>
        <v>86800</v>
      </c>
      <c r="C56" s="253" t="s">
        <v>18</v>
      </c>
      <c r="D56" s="461">
        <f>SUBTOTAL(9,D7:D55)</f>
        <v>73420</v>
      </c>
      <c r="E56" s="462">
        <f>SUBTOTAL(9,E7:E55)</f>
        <v>0</v>
      </c>
      <c r="F56" s="188"/>
      <c r="G56" s="253" t="s">
        <v>18</v>
      </c>
      <c r="H56" s="461">
        <f>SUBTOTAL(9,H7:H55)</f>
        <v>3250</v>
      </c>
      <c r="I56" s="500">
        <f>SUBTOTAL(9,I7:I55)</f>
        <v>0</v>
      </c>
      <c r="J56" s="50"/>
      <c r="K56" s="253" t="s">
        <v>18</v>
      </c>
      <c r="L56" s="461">
        <f>SUBTOTAL(9,L7:L55)</f>
        <v>0</v>
      </c>
      <c r="M56" s="500">
        <f>SUBTOTAL(9,M7:M55)</f>
        <v>0</v>
      </c>
      <c r="N56" s="50"/>
      <c r="O56" s="253" t="s">
        <v>18</v>
      </c>
      <c r="P56" s="461">
        <f>SUBTOTAL(9,P7:P55)</f>
        <v>2930</v>
      </c>
      <c r="Q56" s="500">
        <f>SUBTOTAL(9,Q7:Q55)</f>
        <v>0</v>
      </c>
      <c r="R56" s="51"/>
      <c r="S56" s="260" t="s">
        <v>18</v>
      </c>
      <c r="T56" s="468">
        <f>SUBTOTAL(9,T7:T55)</f>
        <v>10450</v>
      </c>
      <c r="U56" s="469">
        <f>SUBTOTAL(9,U7:U55)</f>
        <v>0</v>
      </c>
      <c r="V56" s="36"/>
      <c r="W56" s="260" t="s">
        <v>18</v>
      </c>
      <c r="X56" s="468">
        <f>SUBTOTAL(9,X7:X55)</f>
        <v>0</v>
      </c>
      <c r="Y56" s="469">
        <f>SUBTOTAL(9,Y7:Y55)</f>
        <v>0</v>
      </c>
      <c r="Z56" s="53"/>
    </row>
    <row r="57" spans="1:27" ht="27.75" customHeight="1" thickBot="1">
      <c r="A57" s="117"/>
      <c r="B57" s="171">
        <f>+$C$1</f>
        <v>0</v>
      </c>
      <c r="C57" s="207" t="str">
        <f>IF(E63+I63+M63+Q63+U63+Y63&gt;0,"西彼杵郡 " &amp; TEXT(E63+I63+M63+Q63+U63+Y63,"#,###,###枚"),"西彼杵郡")</f>
        <v>西彼杵郡</v>
      </c>
      <c r="D57" s="463"/>
      <c r="E57" s="464"/>
      <c r="F57" s="118">
        <f>+$B$57</f>
        <v>0</v>
      </c>
      <c r="G57" s="177"/>
      <c r="H57" s="501"/>
      <c r="I57" s="502"/>
      <c r="J57" s="119">
        <f>+$B$57</f>
        <v>0</v>
      </c>
      <c r="K57" s="288"/>
      <c r="L57" s="501"/>
      <c r="M57" s="502"/>
      <c r="N57" s="119"/>
      <c r="O57" s="288"/>
      <c r="P57" s="501"/>
      <c r="Q57" s="502"/>
      <c r="R57" s="119">
        <f>+$B$57</f>
        <v>0</v>
      </c>
      <c r="S57" s="288"/>
      <c r="T57" s="501"/>
      <c r="U57" s="502"/>
      <c r="V57" s="119">
        <f>+$B$57</f>
        <v>0</v>
      </c>
      <c r="W57" s="288"/>
      <c r="X57" s="501"/>
      <c r="Y57" s="572"/>
      <c r="Z57" s="120"/>
    </row>
    <row r="58" spans="1:27" ht="27.75" customHeight="1">
      <c r="A58" s="128"/>
      <c r="B58" s="689" t="s">
        <v>120</v>
      </c>
      <c r="C58" s="235" t="s">
        <v>239</v>
      </c>
      <c r="D58" s="465">
        <v>3770</v>
      </c>
      <c r="E58" s="456">
        <f>ROUND(F58*D58/100,-1)</f>
        <v>0</v>
      </c>
      <c r="F58" s="22">
        <f t="shared" ref="F58" si="16">+F$57</f>
        <v>0</v>
      </c>
      <c r="G58" s="285" t="s">
        <v>178</v>
      </c>
      <c r="H58" s="465">
        <v>100</v>
      </c>
      <c r="I58" s="456">
        <f t="shared" ref="I58:I59" si="17">IF(+J58&gt;0,+H58,0)</f>
        <v>0</v>
      </c>
      <c r="J58" s="25">
        <f t="shared" ref="J58:J59" si="18">+J$6</f>
        <v>0</v>
      </c>
      <c r="K58" s="342"/>
      <c r="L58" s="465"/>
      <c r="M58" s="456">
        <f>ROUND(N58*L58/100,-1)</f>
        <v>0</v>
      </c>
      <c r="N58" s="38"/>
      <c r="O58" s="339" t="s">
        <v>254</v>
      </c>
      <c r="P58" s="537">
        <v>1410</v>
      </c>
      <c r="Q58" s="456">
        <f>ROUND(R58*P58/100,-1)</f>
        <v>0</v>
      </c>
      <c r="R58" s="23">
        <f>+R$57</f>
        <v>0</v>
      </c>
      <c r="S58" s="347" t="s">
        <v>255</v>
      </c>
      <c r="T58" s="474">
        <v>840</v>
      </c>
      <c r="U58" s="447">
        <f>ROUND(V58*T58/100,-1)</f>
        <v>0</v>
      </c>
      <c r="V58" s="23">
        <f>+V57</f>
        <v>0</v>
      </c>
      <c r="W58" s="342"/>
      <c r="X58" s="573"/>
      <c r="Y58" s="456">
        <f>ROUND(Z58*X58/100,-1)</f>
        <v>0</v>
      </c>
      <c r="Z58" s="39"/>
      <c r="AA58" s="122"/>
    </row>
    <row r="59" spans="1:27" ht="27.75" customHeight="1">
      <c r="A59" s="128"/>
      <c r="B59" s="691"/>
      <c r="C59" s="226" t="s">
        <v>240</v>
      </c>
      <c r="D59" s="466">
        <v>3010</v>
      </c>
      <c r="E59" s="453">
        <f>ROUND(F59*D59/100,-1)</f>
        <v>0</v>
      </c>
      <c r="F59" s="25">
        <f>+F$57</f>
        <v>0</v>
      </c>
      <c r="G59" s="286" t="s">
        <v>179</v>
      </c>
      <c r="H59" s="470">
        <v>50</v>
      </c>
      <c r="I59" s="453">
        <f t="shared" si="17"/>
        <v>0</v>
      </c>
      <c r="J59" s="25">
        <f t="shared" si="18"/>
        <v>0</v>
      </c>
      <c r="K59" s="343"/>
      <c r="L59" s="470"/>
      <c r="M59" s="453">
        <f>ROUND(N59*L59/100,-1)</f>
        <v>0</v>
      </c>
      <c r="N59" s="41"/>
      <c r="O59" s="223"/>
      <c r="P59" s="470"/>
      <c r="Q59" s="453">
        <f>ROUND(R59*P59/100,-1)</f>
        <v>0</v>
      </c>
      <c r="R59" s="28"/>
      <c r="S59" s="290"/>
      <c r="T59" s="475"/>
      <c r="U59" s="442">
        <f>ROUND(V59*T59/100,-1)</f>
        <v>0</v>
      </c>
      <c r="V59" s="28"/>
      <c r="W59" s="395"/>
      <c r="X59" s="574"/>
      <c r="Y59" s="453">
        <f>ROUND(Z59*X59/100,-1)</f>
        <v>0</v>
      </c>
      <c r="Z59" s="52"/>
      <c r="AA59" s="122"/>
    </row>
    <row r="60" spans="1:27" ht="27.75" customHeight="1">
      <c r="A60" s="128"/>
      <c r="B60" s="691"/>
      <c r="C60" s="259" t="s">
        <v>370</v>
      </c>
      <c r="D60" s="466"/>
      <c r="E60" s="453"/>
      <c r="F60" s="25">
        <f t="shared" ref="F60:F62" si="19">+F$57</f>
        <v>0</v>
      </c>
      <c r="G60" s="286"/>
      <c r="H60" s="470"/>
      <c r="I60" s="453"/>
      <c r="J60" s="41"/>
      <c r="K60" s="343"/>
      <c r="L60" s="470"/>
      <c r="M60" s="453">
        <f>ROUND(N60*L60/100,-1)</f>
        <v>0</v>
      </c>
      <c r="N60" s="41"/>
      <c r="O60" s="223"/>
      <c r="P60" s="470"/>
      <c r="Q60" s="453">
        <f>ROUND(R60*P60/100,-1)</f>
        <v>0</v>
      </c>
      <c r="R60" s="28"/>
      <c r="S60" s="290"/>
      <c r="T60" s="475"/>
      <c r="U60" s="442">
        <f>ROUND(V60*T60/100,-1)</f>
        <v>0</v>
      </c>
      <c r="V60" s="28"/>
      <c r="W60" s="395"/>
      <c r="X60" s="574"/>
      <c r="Y60" s="453">
        <f>ROUND(Z60*X60/100,-1)</f>
        <v>0</v>
      </c>
      <c r="Z60" s="52"/>
    </row>
    <row r="61" spans="1:27" ht="27.75" customHeight="1">
      <c r="A61" s="128"/>
      <c r="B61" s="691"/>
      <c r="C61" s="225" t="s">
        <v>19</v>
      </c>
      <c r="D61" s="466">
        <v>2150</v>
      </c>
      <c r="E61" s="453">
        <f>ROUND(F61*D61/100,-1)</f>
        <v>0</v>
      </c>
      <c r="F61" s="25">
        <f t="shared" si="19"/>
        <v>0</v>
      </c>
      <c r="G61" s="249" t="s">
        <v>180</v>
      </c>
      <c r="H61" s="466">
        <v>100</v>
      </c>
      <c r="I61" s="453">
        <f t="shared" ref="I61:I62" si="20">IF(+J61&gt;0,+H61,0)</f>
        <v>0</v>
      </c>
      <c r="J61" s="25">
        <f t="shared" ref="J61:J62" si="21">+J$6</f>
        <v>0</v>
      </c>
      <c r="K61" s="259"/>
      <c r="L61" s="466"/>
      <c r="M61" s="453"/>
      <c r="N61" s="29"/>
      <c r="O61" s="325"/>
      <c r="P61" s="470"/>
      <c r="Q61" s="453"/>
      <c r="R61" s="29"/>
      <c r="S61" s="290" t="s">
        <v>256</v>
      </c>
      <c r="T61" s="475">
        <v>1270</v>
      </c>
      <c r="U61" s="442">
        <f>ROUND(V61*T61/100,-1)</f>
        <v>0</v>
      </c>
      <c r="V61" s="26">
        <f>+V57</f>
        <v>0</v>
      </c>
      <c r="W61" s="396"/>
      <c r="X61" s="575"/>
      <c r="Y61" s="442">
        <f>ROUND(Z61*X61/100,-1)</f>
        <v>0</v>
      </c>
      <c r="Z61" s="40"/>
      <c r="AA61" s="122"/>
    </row>
    <row r="62" spans="1:27" ht="27.75" customHeight="1" thickBot="1">
      <c r="A62" s="128"/>
      <c r="B62" s="691"/>
      <c r="C62" s="231" t="s">
        <v>241</v>
      </c>
      <c r="D62" s="467">
        <v>2540</v>
      </c>
      <c r="E62" s="458">
        <f>ROUND(F62*D62/100,-1)</f>
        <v>0</v>
      </c>
      <c r="F62" s="66">
        <f t="shared" si="19"/>
        <v>0</v>
      </c>
      <c r="G62" s="287" t="s">
        <v>181</v>
      </c>
      <c r="H62" s="467">
        <v>100</v>
      </c>
      <c r="I62" s="458">
        <f t="shared" si="20"/>
        <v>0</v>
      </c>
      <c r="J62" s="25">
        <f t="shared" si="21"/>
        <v>0</v>
      </c>
      <c r="K62" s="344"/>
      <c r="L62" s="467"/>
      <c r="M62" s="458"/>
      <c r="N62" s="48"/>
      <c r="O62" s="356"/>
      <c r="P62" s="538"/>
      <c r="Q62" s="458"/>
      <c r="R62" s="48"/>
      <c r="S62" s="349"/>
      <c r="T62" s="505"/>
      <c r="U62" s="449"/>
      <c r="V62" s="48"/>
      <c r="W62" s="397"/>
      <c r="X62" s="576"/>
      <c r="Y62" s="449"/>
      <c r="Z62" s="49"/>
      <c r="AA62" s="122"/>
    </row>
    <row r="63" spans="1:27" ht="27.75" customHeight="1" thickBot="1">
      <c r="A63" s="127"/>
      <c r="B63" s="169">
        <f>+D63+L63+P63+T63+X63</f>
        <v>14990</v>
      </c>
      <c r="C63" s="260" t="s">
        <v>18</v>
      </c>
      <c r="D63" s="468">
        <f>SUBTOTAL(9,D58:D62)</f>
        <v>11470</v>
      </c>
      <c r="E63" s="469">
        <f>SUBTOTAL(9,E58:E62)</f>
        <v>0</v>
      </c>
      <c r="F63" s="36"/>
      <c r="G63" s="260" t="s">
        <v>18</v>
      </c>
      <c r="H63" s="468">
        <f>SUBTOTAL(9,H58:H62)</f>
        <v>350</v>
      </c>
      <c r="I63" s="469">
        <f>SUBTOTAL(9,I58:I62)</f>
        <v>0</v>
      </c>
      <c r="J63" s="36"/>
      <c r="K63" s="260" t="s">
        <v>18</v>
      </c>
      <c r="L63" s="468"/>
      <c r="M63" s="469"/>
      <c r="N63" s="36"/>
      <c r="O63" s="260" t="s">
        <v>18</v>
      </c>
      <c r="P63" s="468">
        <f>SUBTOTAL(9,P58:P62)</f>
        <v>1410</v>
      </c>
      <c r="Q63" s="469">
        <f>SUBTOTAL(9,Q58:Q62)</f>
        <v>0</v>
      </c>
      <c r="R63" s="36"/>
      <c r="S63" s="260" t="s">
        <v>18</v>
      </c>
      <c r="T63" s="468">
        <f>SUBTOTAL(9,T58:T62)</f>
        <v>2110</v>
      </c>
      <c r="U63" s="469">
        <f>SUBTOTAL(9,U58:U62)</f>
        <v>0</v>
      </c>
      <c r="V63" s="36"/>
      <c r="W63" s="260" t="s">
        <v>18</v>
      </c>
      <c r="X63" s="468"/>
      <c r="Y63" s="469">
        <f>SUBTOTAL(9,Y58:Y62)</f>
        <v>0</v>
      </c>
      <c r="Z63" s="53"/>
    </row>
    <row r="64" spans="1:27" ht="27.75" customHeight="1" thickBot="1">
      <c r="A64" s="117"/>
      <c r="B64" s="171">
        <f>+$C$1</f>
        <v>0</v>
      </c>
      <c r="C64" s="261" t="str">
        <f>IF(+E71+M71+Q71+U71+Y71&gt;0,"西海市 " &amp; TEXT(+E71+M71+Q71+U71+Y71,"#,###,###枚"),"西海市")</f>
        <v>西海市</v>
      </c>
      <c r="D64" s="463"/>
      <c r="E64" s="464"/>
      <c r="F64" s="118">
        <f>+$B$64</f>
        <v>0</v>
      </c>
      <c r="G64" s="288"/>
      <c r="H64" s="501"/>
      <c r="I64" s="502"/>
      <c r="J64" s="119"/>
      <c r="K64" s="288"/>
      <c r="L64" s="501"/>
      <c r="M64" s="502"/>
      <c r="N64" s="119">
        <f>+$B$64</f>
        <v>0</v>
      </c>
      <c r="O64" s="288"/>
      <c r="P64" s="501"/>
      <c r="Q64" s="502"/>
      <c r="R64" s="119"/>
      <c r="S64" s="288"/>
      <c r="T64" s="501"/>
      <c r="U64" s="502"/>
      <c r="V64" s="119">
        <f>+$B$64</f>
        <v>0</v>
      </c>
      <c r="W64" s="288"/>
      <c r="X64" s="501"/>
      <c r="Y64" s="572"/>
      <c r="Z64" s="120">
        <f>+$B$64</f>
        <v>0</v>
      </c>
    </row>
    <row r="65" spans="1:29" ht="27.75" customHeight="1">
      <c r="A65" s="129"/>
      <c r="B65" s="689" t="s">
        <v>121</v>
      </c>
      <c r="C65" s="262" t="s">
        <v>257</v>
      </c>
      <c r="D65" s="440">
        <v>1330</v>
      </c>
      <c r="E65" s="447">
        <f t="shared" ref="E65:E69" si="22">ROUND(F65*D65/100,-1)</f>
        <v>0</v>
      </c>
      <c r="F65" s="23">
        <f>+F$64</f>
        <v>0</v>
      </c>
      <c r="G65" s="289"/>
      <c r="H65" s="440"/>
      <c r="I65" s="447"/>
      <c r="J65" s="38"/>
      <c r="K65" s="289"/>
      <c r="L65" s="440"/>
      <c r="M65" s="447"/>
      <c r="N65" s="38"/>
      <c r="O65" s="284"/>
      <c r="P65" s="522"/>
      <c r="Q65" s="530"/>
      <c r="R65" s="54"/>
      <c r="S65" s="324" t="s">
        <v>142</v>
      </c>
      <c r="T65" s="440"/>
      <c r="U65" s="447"/>
      <c r="V65" s="22">
        <f>+V$64</f>
        <v>0</v>
      </c>
      <c r="W65" s="284"/>
      <c r="X65" s="440"/>
      <c r="Y65" s="447"/>
      <c r="Z65" s="39"/>
      <c r="AA65" s="43"/>
      <c r="AB65" s="55"/>
      <c r="AC65" s="55"/>
    </row>
    <row r="66" spans="1:29" ht="27.75" customHeight="1">
      <c r="A66" s="129"/>
      <c r="B66" s="691"/>
      <c r="C66" s="233" t="s">
        <v>193</v>
      </c>
      <c r="D66" s="439">
        <v>120</v>
      </c>
      <c r="E66" s="442">
        <f t="shared" si="22"/>
        <v>0</v>
      </c>
      <c r="F66" s="26">
        <f>+F$64</f>
        <v>0</v>
      </c>
      <c r="G66" s="290"/>
      <c r="H66" s="439"/>
      <c r="I66" s="488"/>
      <c r="J66" s="28"/>
      <c r="K66" s="290"/>
      <c r="L66" s="439"/>
      <c r="M66" s="488"/>
      <c r="N66" s="28"/>
      <c r="O66" s="322"/>
      <c r="P66" s="539"/>
      <c r="Q66" s="490"/>
      <c r="R66" s="33"/>
      <c r="S66" s="375"/>
      <c r="T66" s="554"/>
      <c r="U66" s="542"/>
      <c r="V66" s="31"/>
      <c r="W66" s="300"/>
      <c r="X66" s="566"/>
      <c r="Y66" s="442">
        <f>ROUND(Z66*X66/100,-1)</f>
        <v>0</v>
      </c>
      <c r="Z66" s="40"/>
      <c r="AA66" s="43"/>
      <c r="AB66" s="55"/>
    </row>
    <row r="67" spans="1:29" ht="27.75" customHeight="1">
      <c r="A67" s="129"/>
      <c r="B67" s="691"/>
      <c r="C67" s="226" t="s">
        <v>258</v>
      </c>
      <c r="D67" s="470">
        <v>1060</v>
      </c>
      <c r="E67" s="453">
        <f t="shared" si="22"/>
        <v>0</v>
      </c>
      <c r="F67" s="26">
        <f>+F$64</f>
        <v>0</v>
      </c>
      <c r="G67" s="290"/>
      <c r="H67" s="439"/>
      <c r="I67" s="488"/>
      <c r="J67" s="28"/>
      <c r="K67" s="290"/>
      <c r="L67" s="439"/>
      <c r="M67" s="488"/>
      <c r="N67" s="28"/>
      <c r="O67" s="322"/>
      <c r="P67" s="539"/>
      <c r="Q67" s="490"/>
      <c r="R67" s="33"/>
      <c r="S67" s="376"/>
      <c r="T67" s="439">
        <v>0</v>
      </c>
      <c r="U67" s="442">
        <f>ROUND(V67*T67/100,-1)</f>
        <v>0</v>
      </c>
      <c r="V67" s="80"/>
      <c r="W67" s="398"/>
      <c r="X67" s="439"/>
      <c r="Y67" s="442">
        <f>ROUND(Z67*X67/100,-1)</f>
        <v>0</v>
      </c>
      <c r="Z67" s="40"/>
      <c r="AA67" s="43"/>
      <c r="AB67" s="55"/>
    </row>
    <row r="68" spans="1:29" ht="27.75" customHeight="1">
      <c r="A68" s="129"/>
      <c r="B68" s="691"/>
      <c r="C68" s="223" t="s">
        <v>373</v>
      </c>
      <c r="D68" s="438">
        <v>1360</v>
      </c>
      <c r="E68" s="453">
        <f t="shared" si="22"/>
        <v>0</v>
      </c>
      <c r="F68" s="26">
        <f>+F$64</f>
        <v>0</v>
      </c>
      <c r="G68" s="290"/>
      <c r="H68" s="439"/>
      <c r="I68" s="488"/>
      <c r="J68" s="28"/>
      <c r="K68" s="290"/>
      <c r="L68" s="439"/>
      <c r="M68" s="488"/>
      <c r="N68" s="28"/>
      <c r="O68" s="322"/>
      <c r="P68" s="539"/>
      <c r="Q68" s="490"/>
      <c r="R68" s="33"/>
      <c r="S68" s="325" t="s">
        <v>375</v>
      </c>
      <c r="T68" s="439"/>
      <c r="U68" s="442"/>
      <c r="V68" s="81">
        <f>+V$64</f>
        <v>0</v>
      </c>
      <c r="W68" s="290" t="s">
        <v>199</v>
      </c>
      <c r="X68" s="439">
        <v>50</v>
      </c>
      <c r="Y68" s="442">
        <f>ROUND(Z68*X68/100,-1)</f>
        <v>0</v>
      </c>
      <c r="Z68" s="27">
        <f>+Z$64</f>
        <v>0</v>
      </c>
      <c r="AA68" s="43"/>
      <c r="AB68" s="55"/>
    </row>
    <row r="69" spans="1:29" ht="27.75" customHeight="1">
      <c r="A69" s="129"/>
      <c r="B69" s="691"/>
      <c r="C69" s="233" t="s">
        <v>259</v>
      </c>
      <c r="D69" s="439">
        <v>1400</v>
      </c>
      <c r="E69" s="442">
        <f t="shared" si="22"/>
        <v>0</v>
      </c>
      <c r="F69" s="26">
        <f t="shared" ref="F69" si="23">+F$64</f>
        <v>0</v>
      </c>
      <c r="G69" s="280"/>
      <c r="H69" s="485"/>
      <c r="I69" s="442"/>
      <c r="J69" s="29"/>
      <c r="K69" s="607" t="s">
        <v>374</v>
      </c>
      <c r="L69" s="485"/>
      <c r="M69" s="442"/>
      <c r="N69" s="26">
        <f>+N$64</f>
        <v>0</v>
      </c>
      <c r="O69" s="322"/>
      <c r="P69" s="539"/>
      <c r="Q69" s="490"/>
      <c r="R69" s="33"/>
      <c r="S69" s="325"/>
      <c r="T69" s="439"/>
      <c r="U69" s="442">
        <f>ROUND(V69*T69/100,-1)</f>
        <v>0</v>
      </c>
      <c r="V69" s="29"/>
      <c r="W69" s="399"/>
      <c r="X69" s="485"/>
      <c r="Y69" s="442"/>
      <c r="Z69" s="130"/>
      <c r="AA69" s="43"/>
    </row>
    <row r="70" spans="1:29" ht="27.75" customHeight="1" thickBot="1">
      <c r="A70" s="129"/>
      <c r="B70" s="691"/>
      <c r="C70" s="263"/>
      <c r="D70" s="448"/>
      <c r="E70" s="449"/>
      <c r="F70" s="48"/>
      <c r="G70" s="291"/>
      <c r="H70" s="503"/>
      <c r="I70" s="504"/>
      <c r="J70" s="47"/>
      <c r="K70" s="291"/>
      <c r="L70" s="503"/>
      <c r="M70" s="504"/>
      <c r="N70" s="47"/>
      <c r="O70" s="281"/>
      <c r="P70" s="524"/>
      <c r="Q70" s="491"/>
      <c r="R70" s="61"/>
      <c r="S70" s="377"/>
      <c r="T70" s="448"/>
      <c r="U70" s="449">
        <f>ROUND(V70*T70/100,-1)</f>
        <v>0</v>
      </c>
      <c r="V70" s="48"/>
      <c r="W70" s="281"/>
      <c r="X70" s="448"/>
      <c r="Y70" s="449"/>
      <c r="Z70" s="130"/>
      <c r="AA70" s="43"/>
    </row>
    <row r="71" spans="1:29" ht="27.75" customHeight="1" thickBot="1">
      <c r="A71" s="127"/>
      <c r="B71" s="169">
        <f>+D71+L71+P71+T71+X71</f>
        <v>5320</v>
      </c>
      <c r="C71" s="264" t="s">
        <v>20</v>
      </c>
      <c r="D71" s="471">
        <f>SUBTOTAL(9,D65:D70)</f>
        <v>5270</v>
      </c>
      <c r="E71" s="472">
        <f>SUBTOTAL(9,E65:E70)</f>
        <v>0</v>
      </c>
      <c r="F71" s="62"/>
      <c r="G71" s="264" t="s">
        <v>20</v>
      </c>
      <c r="H71" s="471"/>
      <c r="I71" s="476"/>
      <c r="J71" s="62"/>
      <c r="K71" s="264" t="s">
        <v>20</v>
      </c>
      <c r="L71" s="471">
        <f>SUBTOTAL(9,L65:L70)</f>
        <v>0</v>
      </c>
      <c r="M71" s="476">
        <f>SUBTOTAL(9,M65:M70)</f>
        <v>0</v>
      </c>
      <c r="N71" s="62"/>
      <c r="O71" s="264" t="s">
        <v>20</v>
      </c>
      <c r="P71" s="525"/>
      <c r="Q71" s="476"/>
      <c r="R71" s="62"/>
      <c r="S71" s="264" t="s">
        <v>20</v>
      </c>
      <c r="T71" s="471">
        <f>SUBTOTAL(9,T65:T70)</f>
        <v>0</v>
      </c>
      <c r="U71" s="476">
        <f>SUBTOTAL(9,U65:U70)</f>
        <v>0</v>
      </c>
      <c r="V71" s="62"/>
      <c r="W71" s="264" t="s">
        <v>20</v>
      </c>
      <c r="X71" s="471">
        <f>SUBTOTAL(9,X65:X70)</f>
        <v>50</v>
      </c>
      <c r="Y71" s="472">
        <f>SUBTOTAL(9,Y65:Y70)</f>
        <v>0</v>
      </c>
      <c r="Z71" s="37"/>
    </row>
    <row r="72" spans="1:29" ht="27.75" customHeight="1" thickBot="1">
      <c r="A72" s="117"/>
      <c r="B72" s="178">
        <f>+$C$1</f>
        <v>0</v>
      </c>
      <c r="C72" s="261" t="str">
        <f>IF(E82+M82+Q82+U82+Y82&gt;0,"諫早市 " &amp; TEXT(E82+M82+Q82+U82+Y82,"#,###,###枚"),"諫早市")</f>
        <v>諫早市</v>
      </c>
      <c r="D72" s="463"/>
      <c r="E72" s="464"/>
      <c r="F72" s="118">
        <f>+$B$72</f>
        <v>0</v>
      </c>
      <c r="G72" s="288"/>
      <c r="H72" s="501"/>
      <c r="I72" s="502"/>
      <c r="J72" s="119"/>
      <c r="K72" s="288"/>
      <c r="L72" s="501"/>
      <c r="M72" s="502"/>
      <c r="N72" s="119">
        <f>+$B$72</f>
        <v>0</v>
      </c>
      <c r="O72" s="288"/>
      <c r="P72" s="501"/>
      <c r="Q72" s="502"/>
      <c r="R72" s="119">
        <f>+$B$72</f>
        <v>0</v>
      </c>
      <c r="S72" s="288"/>
      <c r="T72" s="501"/>
      <c r="U72" s="502"/>
      <c r="V72" s="119">
        <f>+$B$72</f>
        <v>0</v>
      </c>
      <c r="W72" s="288"/>
      <c r="X72" s="501"/>
      <c r="Y72" s="572"/>
      <c r="Z72" s="120">
        <f>+$B$72</f>
        <v>0</v>
      </c>
    </row>
    <row r="73" spans="1:29" ht="27.75" customHeight="1">
      <c r="A73" s="129"/>
      <c r="B73" s="689" t="s">
        <v>21</v>
      </c>
      <c r="C73" s="265" t="s">
        <v>22</v>
      </c>
      <c r="D73" s="440">
        <v>3690</v>
      </c>
      <c r="E73" s="447">
        <f t="shared" ref="E73:E81" si="24">ROUND(F73*D73/100,-1)</f>
        <v>0</v>
      </c>
      <c r="F73" s="22">
        <f>+F72</f>
        <v>0</v>
      </c>
      <c r="G73" s="292"/>
      <c r="H73" s="474"/>
      <c r="I73" s="447"/>
      <c r="J73" s="38"/>
      <c r="K73" s="244" t="s">
        <v>23</v>
      </c>
      <c r="L73" s="474">
        <v>310</v>
      </c>
      <c r="M73" s="447">
        <f t="shared" ref="M73:M79" si="25">ROUND(N73*L73/100,-1)</f>
        <v>0</v>
      </c>
      <c r="N73" s="23">
        <f>+N$72</f>
        <v>0</v>
      </c>
      <c r="O73" s="357"/>
      <c r="P73" s="540"/>
      <c r="Q73" s="541">
        <f t="shared" ref="Q73:Q80" si="26">ROUND(R73*P73/100,-1)</f>
        <v>0</v>
      </c>
      <c r="R73" s="38"/>
      <c r="S73" s="244" t="s">
        <v>24</v>
      </c>
      <c r="T73" s="474">
        <v>650</v>
      </c>
      <c r="U73" s="447">
        <f t="shared" ref="U73:U80" si="27">ROUND(V73*T73/100,-1)</f>
        <v>0</v>
      </c>
      <c r="V73" s="23">
        <f>+V$72</f>
        <v>0</v>
      </c>
      <c r="W73" s="244" t="s">
        <v>267</v>
      </c>
      <c r="X73" s="474">
        <v>1090</v>
      </c>
      <c r="Y73" s="447">
        <f t="shared" ref="Y73:Y79" si="28">ROUND(Z73*X73/100,-1)</f>
        <v>0</v>
      </c>
      <c r="Z73" s="24">
        <f t="shared" ref="Z73:Z78" si="29">+Z$72</f>
        <v>0</v>
      </c>
      <c r="AA73" s="43"/>
    </row>
    <row r="74" spans="1:29" ht="27.75" customHeight="1">
      <c r="A74" s="129"/>
      <c r="B74" s="691"/>
      <c r="C74" s="233" t="s">
        <v>260</v>
      </c>
      <c r="D74" s="439">
        <v>3630</v>
      </c>
      <c r="E74" s="442">
        <f t="shared" si="24"/>
        <v>0</v>
      </c>
      <c r="F74" s="26">
        <f t="shared" ref="F74:F81" si="30">+F$72</f>
        <v>0</v>
      </c>
      <c r="G74" s="293"/>
      <c r="H74" s="475"/>
      <c r="I74" s="442"/>
      <c r="J74" s="29"/>
      <c r="K74" s="345"/>
      <c r="L74" s="475"/>
      <c r="M74" s="442"/>
      <c r="N74" s="29"/>
      <c r="O74" s="299"/>
      <c r="P74" s="510"/>
      <c r="Q74" s="542">
        <f t="shared" si="26"/>
        <v>0</v>
      </c>
      <c r="R74" s="29"/>
      <c r="S74" s="242" t="s">
        <v>25</v>
      </c>
      <c r="T74" s="475">
        <v>360</v>
      </c>
      <c r="U74" s="442">
        <f t="shared" si="27"/>
        <v>0</v>
      </c>
      <c r="V74" s="26">
        <f>+V$72</f>
        <v>0</v>
      </c>
      <c r="W74" s="241" t="s">
        <v>268</v>
      </c>
      <c r="X74" s="475">
        <v>1150</v>
      </c>
      <c r="Y74" s="442">
        <f t="shared" si="28"/>
        <v>0</v>
      </c>
      <c r="Z74" s="27">
        <f t="shared" si="29"/>
        <v>0</v>
      </c>
      <c r="AA74" s="43"/>
    </row>
    <row r="75" spans="1:29" ht="27.75" customHeight="1">
      <c r="A75" s="129"/>
      <c r="B75" s="691"/>
      <c r="C75" s="233" t="s">
        <v>261</v>
      </c>
      <c r="D75" s="439">
        <v>4080</v>
      </c>
      <c r="E75" s="442">
        <f t="shared" si="24"/>
        <v>0</v>
      </c>
      <c r="F75" s="26">
        <f t="shared" si="30"/>
        <v>0</v>
      </c>
      <c r="G75" s="294"/>
      <c r="H75" s="475"/>
      <c r="I75" s="442"/>
      <c r="J75" s="29"/>
      <c r="K75" s="242" t="s">
        <v>27</v>
      </c>
      <c r="L75" s="475">
        <v>320</v>
      </c>
      <c r="M75" s="442">
        <f t="shared" si="25"/>
        <v>0</v>
      </c>
      <c r="N75" s="26">
        <f>+N$72</f>
        <v>0</v>
      </c>
      <c r="O75" s="242" t="s">
        <v>266</v>
      </c>
      <c r="P75" s="475">
        <v>1870</v>
      </c>
      <c r="Q75" s="442">
        <f t="shared" si="26"/>
        <v>0</v>
      </c>
      <c r="R75" s="26">
        <f>+R$72</f>
        <v>0</v>
      </c>
      <c r="S75" s="242" t="s">
        <v>26</v>
      </c>
      <c r="T75" s="475">
        <v>830</v>
      </c>
      <c r="U75" s="442">
        <f t="shared" si="27"/>
        <v>0</v>
      </c>
      <c r="V75" s="26">
        <f>+V$72</f>
        <v>0</v>
      </c>
      <c r="W75" s="241" t="s">
        <v>269</v>
      </c>
      <c r="X75" s="475">
        <v>700</v>
      </c>
      <c r="Y75" s="442">
        <f t="shared" si="28"/>
        <v>0</v>
      </c>
      <c r="Z75" s="27">
        <f t="shared" si="29"/>
        <v>0</v>
      </c>
      <c r="AA75" s="43"/>
    </row>
    <row r="76" spans="1:29" ht="27.75" customHeight="1">
      <c r="A76" s="129"/>
      <c r="B76" s="691"/>
      <c r="C76" s="266" t="s">
        <v>141</v>
      </c>
      <c r="D76" s="439"/>
      <c r="E76" s="442"/>
      <c r="F76" s="26">
        <f t="shared" si="30"/>
        <v>0</v>
      </c>
      <c r="G76" s="293"/>
      <c r="H76" s="475"/>
      <c r="I76" s="442"/>
      <c r="J76" s="29"/>
      <c r="K76" s="293"/>
      <c r="L76" s="475"/>
      <c r="M76" s="442"/>
      <c r="N76" s="29"/>
      <c r="O76" s="242"/>
      <c r="P76" s="475"/>
      <c r="Q76" s="442">
        <f t="shared" si="26"/>
        <v>0</v>
      </c>
      <c r="R76" s="63"/>
      <c r="S76" s="242" t="s">
        <v>28</v>
      </c>
      <c r="T76" s="475">
        <v>630</v>
      </c>
      <c r="U76" s="442">
        <f t="shared" si="27"/>
        <v>0</v>
      </c>
      <c r="V76" s="26">
        <f>+V$72</f>
        <v>0</v>
      </c>
      <c r="W76" s="241" t="s">
        <v>270</v>
      </c>
      <c r="X76" s="475">
        <v>890</v>
      </c>
      <c r="Y76" s="442">
        <f t="shared" si="28"/>
        <v>0</v>
      </c>
      <c r="Z76" s="27">
        <f t="shared" si="29"/>
        <v>0</v>
      </c>
      <c r="AA76" s="43"/>
    </row>
    <row r="77" spans="1:29" ht="27.75" customHeight="1">
      <c r="A77" s="129"/>
      <c r="B77" s="691"/>
      <c r="C77" s="233" t="s">
        <v>262</v>
      </c>
      <c r="D77" s="439">
        <v>540</v>
      </c>
      <c r="E77" s="442">
        <f>ROUND(F77*D77/100,-1)</f>
        <v>0</v>
      </c>
      <c r="F77" s="26">
        <f t="shared" si="30"/>
        <v>0</v>
      </c>
      <c r="G77" s="294"/>
      <c r="H77" s="475">
        <v>0</v>
      </c>
      <c r="I77" s="442">
        <f t="shared" ref="I77:I79" si="31">ROUND(K77*H77/100,-1)</f>
        <v>0</v>
      </c>
      <c r="J77" s="63"/>
      <c r="K77" s="294"/>
      <c r="L77" s="475">
        <v>0</v>
      </c>
      <c r="M77" s="442">
        <f t="shared" si="25"/>
        <v>0</v>
      </c>
      <c r="N77" s="63"/>
      <c r="O77" s="242"/>
      <c r="P77" s="475"/>
      <c r="Q77" s="442">
        <f t="shared" si="26"/>
        <v>0</v>
      </c>
      <c r="R77" s="63"/>
      <c r="S77" s="242"/>
      <c r="T77" s="475"/>
      <c r="U77" s="442">
        <f t="shared" si="27"/>
        <v>0</v>
      </c>
      <c r="V77" s="63"/>
      <c r="W77" s="242" t="s">
        <v>271</v>
      </c>
      <c r="X77" s="475">
        <v>520</v>
      </c>
      <c r="Y77" s="442">
        <f t="shared" si="28"/>
        <v>0</v>
      </c>
      <c r="Z77" s="27">
        <f t="shared" si="29"/>
        <v>0</v>
      </c>
      <c r="AA77" s="43"/>
    </row>
    <row r="78" spans="1:29" ht="27.75" customHeight="1">
      <c r="A78" s="129"/>
      <c r="B78" s="691"/>
      <c r="C78" s="233" t="s">
        <v>92</v>
      </c>
      <c r="D78" s="439">
        <v>740</v>
      </c>
      <c r="E78" s="442">
        <f t="shared" si="24"/>
        <v>0</v>
      </c>
      <c r="F78" s="26">
        <f t="shared" si="30"/>
        <v>0</v>
      </c>
      <c r="G78" s="294"/>
      <c r="H78" s="475"/>
      <c r="I78" s="442">
        <f t="shared" si="31"/>
        <v>0</v>
      </c>
      <c r="J78" s="73"/>
      <c r="K78" s="294"/>
      <c r="L78" s="475"/>
      <c r="M78" s="442">
        <f t="shared" si="25"/>
        <v>0</v>
      </c>
      <c r="N78" s="73"/>
      <c r="O78" s="242"/>
      <c r="P78" s="475"/>
      <c r="Q78" s="442">
        <f t="shared" si="26"/>
        <v>0</v>
      </c>
      <c r="R78" s="73"/>
      <c r="S78" s="242"/>
      <c r="T78" s="475"/>
      <c r="U78" s="442">
        <f t="shared" si="27"/>
        <v>0</v>
      </c>
      <c r="V78" s="73"/>
      <c r="W78" s="400" t="s">
        <v>272</v>
      </c>
      <c r="X78" s="577">
        <v>330</v>
      </c>
      <c r="Y78" s="442">
        <f t="shared" si="28"/>
        <v>0</v>
      </c>
      <c r="Z78" s="27">
        <f t="shared" si="29"/>
        <v>0</v>
      </c>
      <c r="AA78" s="43"/>
      <c r="AB78" s="55"/>
    </row>
    <row r="79" spans="1:29" ht="27.75" customHeight="1">
      <c r="A79" s="129"/>
      <c r="B79" s="691"/>
      <c r="C79" s="233" t="s">
        <v>263</v>
      </c>
      <c r="D79" s="439">
        <v>3090</v>
      </c>
      <c r="E79" s="442">
        <f t="shared" si="24"/>
        <v>0</v>
      </c>
      <c r="F79" s="26">
        <f t="shared" si="30"/>
        <v>0</v>
      </c>
      <c r="G79" s="294"/>
      <c r="H79" s="475"/>
      <c r="I79" s="442">
        <f t="shared" si="31"/>
        <v>0</v>
      </c>
      <c r="J79" s="73"/>
      <c r="K79" s="294"/>
      <c r="L79" s="475"/>
      <c r="M79" s="442">
        <f t="shared" si="25"/>
        <v>0</v>
      </c>
      <c r="N79" s="73"/>
      <c r="O79" s="242"/>
      <c r="P79" s="475"/>
      <c r="Q79" s="442">
        <f t="shared" si="26"/>
        <v>0</v>
      </c>
      <c r="R79" s="73"/>
      <c r="S79" s="242"/>
      <c r="T79" s="475"/>
      <c r="U79" s="442">
        <f t="shared" si="27"/>
        <v>0</v>
      </c>
      <c r="V79" s="73"/>
      <c r="W79" s="294"/>
      <c r="X79" s="475"/>
      <c r="Y79" s="442">
        <f t="shared" si="28"/>
        <v>0</v>
      </c>
      <c r="Z79" s="40"/>
      <c r="AA79" s="43"/>
    </row>
    <row r="80" spans="1:29" ht="27.75" customHeight="1">
      <c r="A80" s="129"/>
      <c r="B80" s="691"/>
      <c r="C80" s="233" t="s">
        <v>264</v>
      </c>
      <c r="D80" s="439">
        <v>2390</v>
      </c>
      <c r="E80" s="442">
        <f t="shared" si="24"/>
        <v>0</v>
      </c>
      <c r="F80" s="26">
        <f t="shared" si="30"/>
        <v>0</v>
      </c>
      <c r="G80" s="293"/>
      <c r="H80" s="475"/>
      <c r="I80" s="442"/>
      <c r="J80" s="29"/>
      <c r="K80" s="293"/>
      <c r="L80" s="475"/>
      <c r="M80" s="442"/>
      <c r="N80" s="29"/>
      <c r="O80" s="242" t="s">
        <v>29</v>
      </c>
      <c r="P80" s="475">
        <v>440</v>
      </c>
      <c r="Q80" s="442">
        <f t="shared" si="26"/>
        <v>0</v>
      </c>
      <c r="R80" s="26">
        <f>+R$72</f>
        <v>0</v>
      </c>
      <c r="S80" s="242" t="s">
        <v>29</v>
      </c>
      <c r="T80" s="475">
        <v>980</v>
      </c>
      <c r="U80" s="442">
        <f t="shared" si="27"/>
        <v>0</v>
      </c>
      <c r="V80" s="26">
        <f>+V$72</f>
        <v>0</v>
      </c>
      <c r="W80" s="293"/>
      <c r="X80" s="475"/>
      <c r="Y80" s="442"/>
      <c r="Z80" s="40"/>
      <c r="AA80" s="43"/>
    </row>
    <row r="81" spans="1:28" ht="27.75" customHeight="1" thickBot="1">
      <c r="A81" s="129"/>
      <c r="B81" s="691"/>
      <c r="C81" s="267" t="s">
        <v>265</v>
      </c>
      <c r="D81" s="448">
        <v>470</v>
      </c>
      <c r="E81" s="449">
        <f t="shared" si="24"/>
        <v>0</v>
      </c>
      <c r="F81" s="59">
        <f t="shared" si="30"/>
        <v>0</v>
      </c>
      <c r="G81" s="295"/>
      <c r="H81" s="505"/>
      <c r="I81" s="449"/>
      <c r="J81" s="68"/>
      <c r="K81" s="295"/>
      <c r="L81" s="505"/>
      <c r="M81" s="449"/>
      <c r="N81" s="68"/>
      <c r="O81" s="358"/>
      <c r="P81" s="505"/>
      <c r="Q81" s="449"/>
      <c r="R81" s="68"/>
      <c r="S81" s="358"/>
      <c r="T81" s="505"/>
      <c r="U81" s="449"/>
      <c r="V81" s="68"/>
      <c r="W81" s="245"/>
      <c r="X81" s="505"/>
      <c r="Y81" s="449"/>
      <c r="Z81" s="132"/>
      <c r="AA81" s="43"/>
    </row>
    <row r="82" spans="1:28" ht="27.75" customHeight="1" thickBot="1">
      <c r="A82" s="127"/>
      <c r="B82" s="169">
        <f>+D82+L82+P82+T82+X82</f>
        <v>29700</v>
      </c>
      <c r="C82" s="268" t="s">
        <v>20</v>
      </c>
      <c r="D82" s="473">
        <f>SUBTOTAL(9,D73:D81)</f>
        <v>18630</v>
      </c>
      <c r="E82" s="469">
        <f>SUBTOTAL(9,E73:E81)</f>
        <v>0</v>
      </c>
      <c r="F82" s="36"/>
      <c r="G82" s="268" t="s">
        <v>20</v>
      </c>
      <c r="H82" s="468"/>
      <c r="I82" s="506"/>
      <c r="J82" s="36"/>
      <c r="K82" s="268" t="s">
        <v>20</v>
      </c>
      <c r="L82" s="468">
        <f>SUBTOTAL(9,L73:L81)</f>
        <v>630</v>
      </c>
      <c r="M82" s="506">
        <f>SUBTOTAL(9,M73:M81)</f>
        <v>0</v>
      </c>
      <c r="N82" s="36"/>
      <c r="O82" s="260" t="s">
        <v>18</v>
      </c>
      <c r="P82" s="468">
        <f>SUBTOTAL(9,P73:P81)</f>
        <v>2310</v>
      </c>
      <c r="Q82" s="506">
        <f>SUBTOTAL(9,Q73:Q81)</f>
        <v>0</v>
      </c>
      <c r="R82" s="36"/>
      <c r="S82" s="260" t="s">
        <v>18</v>
      </c>
      <c r="T82" s="468">
        <f>SUBTOTAL(9,T73:T81)</f>
        <v>3450</v>
      </c>
      <c r="U82" s="506">
        <f>SUBTOTAL(9,U73:U81)</f>
        <v>0</v>
      </c>
      <c r="V82" s="36"/>
      <c r="W82" s="260" t="s">
        <v>18</v>
      </c>
      <c r="X82" s="468">
        <f>SUBTOTAL(9,X73:X81)</f>
        <v>4680</v>
      </c>
      <c r="Y82" s="469">
        <f>SUBTOTAL(9,Y73:Y81)</f>
        <v>0</v>
      </c>
      <c r="Z82" s="37"/>
    </row>
    <row r="83" spans="1:28" ht="27.75" customHeight="1" thickBot="1">
      <c r="A83" s="117"/>
      <c r="B83" s="171">
        <f>+$C$1</f>
        <v>0</v>
      </c>
      <c r="C83" s="261" t="str">
        <f>IF(E88+M88+Q88+U88+Y88&gt;0,"島原市 " &amp; TEXT(E88+M88+Q88+U88+Y88,"#,###,###枚"),"島原市")</f>
        <v>島原市</v>
      </c>
      <c r="D83" s="463"/>
      <c r="E83" s="464"/>
      <c r="F83" s="118">
        <f>+B83</f>
        <v>0</v>
      </c>
      <c r="G83" s="288"/>
      <c r="H83" s="501"/>
      <c r="I83" s="502"/>
      <c r="J83" s="119"/>
      <c r="K83" s="288"/>
      <c r="L83" s="501"/>
      <c r="M83" s="502"/>
      <c r="N83" s="119">
        <f>+B83</f>
        <v>0</v>
      </c>
      <c r="O83" s="288"/>
      <c r="P83" s="501"/>
      <c r="Q83" s="502"/>
      <c r="R83" s="119">
        <f>+B83</f>
        <v>0</v>
      </c>
      <c r="S83" s="288"/>
      <c r="T83" s="501"/>
      <c r="U83" s="502"/>
      <c r="V83" s="119">
        <f>+B83</f>
        <v>0</v>
      </c>
      <c r="W83" s="288"/>
      <c r="X83" s="501"/>
      <c r="Y83" s="572"/>
      <c r="Z83" s="120">
        <f>+B83</f>
        <v>0</v>
      </c>
    </row>
    <row r="84" spans="1:28" ht="27.75" customHeight="1">
      <c r="A84" s="133"/>
      <c r="B84" s="689" t="s">
        <v>30</v>
      </c>
      <c r="C84" s="265" t="s">
        <v>31</v>
      </c>
      <c r="D84" s="474">
        <v>1900</v>
      </c>
      <c r="E84" s="447">
        <f>ROUND(F84*D84/100,-1)</f>
        <v>0</v>
      </c>
      <c r="F84" s="22">
        <f>+F$83</f>
        <v>0</v>
      </c>
      <c r="G84" s="292"/>
      <c r="H84" s="474"/>
      <c r="I84" s="447"/>
      <c r="J84" s="135"/>
      <c r="K84" s="292" t="s">
        <v>32</v>
      </c>
      <c r="L84" s="474">
        <v>270</v>
      </c>
      <c r="M84" s="447">
        <f>ROUND(N84*L84/100,-1)</f>
        <v>0</v>
      </c>
      <c r="N84" s="22">
        <f>+N$83</f>
        <v>0</v>
      </c>
      <c r="O84" s="292" t="s">
        <v>275</v>
      </c>
      <c r="P84" s="474">
        <v>200</v>
      </c>
      <c r="Q84" s="447">
        <f>ROUND(R84*P84/100,-1)</f>
        <v>0</v>
      </c>
      <c r="R84" s="22">
        <f>+R$83</f>
        <v>0</v>
      </c>
      <c r="S84" s="292" t="s">
        <v>33</v>
      </c>
      <c r="T84" s="474">
        <v>300</v>
      </c>
      <c r="U84" s="447">
        <f>ROUND(V84*T84/100,-1)</f>
        <v>0</v>
      </c>
      <c r="V84" s="22">
        <f>+V$83</f>
        <v>0</v>
      </c>
      <c r="W84" s="262" t="s">
        <v>277</v>
      </c>
      <c r="X84" s="474">
        <v>660</v>
      </c>
      <c r="Y84" s="447">
        <f>ROUND(Z84*X84/100,-1)</f>
        <v>0</v>
      </c>
      <c r="Z84" s="24">
        <f>+Z$83</f>
        <v>0</v>
      </c>
      <c r="AA84" s="43"/>
      <c r="AB84" s="55"/>
    </row>
    <row r="85" spans="1:28" ht="27.75" customHeight="1">
      <c r="A85" s="133"/>
      <c r="B85" s="691"/>
      <c r="C85" s="233" t="s">
        <v>34</v>
      </c>
      <c r="D85" s="475">
        <v>1300</v>
      </c>
      <c r="E85" s="442">
        <f>ROUND(F85*D85/100,-1)</f>
        <v>0</v>
      </c>
      <c r="F85" s="25">
        <f>+F$83</f>
        <v>0</v>
      </c>
      <c r="G85" s="294"/>
      <c r="H85" s="475"/>
      <c r="I85" s="442"/>
      <c r="J85" s="31"/>
      <c r="K85" s="294" t="s">
        <v>35</v>
      </c>
      <c r="L85" s="475">
        <v>180</v>
      </c>
      <c r="M85" s="442">
        <f>ROUND(N85*L85/100,-1)</f>
        <v>0</v>
      </c>
      <c r="N85" s="25">
        <f>+N$83</f>
        <v>0</v>
      </c>
      <c r="O85" s="294" t="s">
        <v>276</v>
      </c>
      <c r="P85" s="475">
        <v>470</v>
      </c>
      <c r="Q85" s="442">
        <f>ROUND(R85*P85/100,-1)</f>
        <v>0</v>
      </c>
      <c r="R85" s="25">
        <f>+R$83</f>
        <v>0</v>
      </c>
      <c r="S85" s="242"/>
      <c r="T85" s="475"/>
      <c r="U85" s="507"/>
      <c r="V85" s="73"/>
      <c r="W85" s="364" t="s">
        <v>278</v>
      </c>
      <c r="X85" s="475">
        <v>650</v>
      </c>
      <c r="Y85" s="442">
        <f>ROUND(Z85*X85/100,-1)</f>
        <v>0</v>
      </c>
      <c r="Z85" s="27">
        <f>+Z$83</f>
        <v>0</v>
      </c>
      <c r="AA85" s="43"/>
    </row>
    <row r="86" spans="1:28" ht="27.75" customHeight="1">
      <c r="A86" s="133"/>
      <c r="B86" s="691"/>
      <c r="C86" s="269" t="s">
        <v>273</v>
      </c>
      <c r="D86" s="439">
        <v>1240</v>
      </c>
      <c r="E86" s="442">
        <f>ROUND(F86*D86/100,-1)</f>
        <v>0</v>
      </c>
      <c r="F86" s="25">
        <f>+F$83</f>
        <v>0</v>
      </c>
      <c r="G86" s="296"/>
      <c r="H86" s="475"/>
      <c r="I86" s="507"/>
      <c r="J86" s="73"/>
      <c r="K86" s="296"/>
      <c r="L86" s="475"/>
      <c r="M86" s="507"/>
      <c r="N86" s="73"/>
      <c r="O86" s="241"/>
      <c r="P86" s="475"/>
      <c r="Q86" s="507"/>
      <c r="R86" s="73"/>
      <c r="S86" s="241"/>
      <c r="T86" s="475"/>
      <c r="U86" s="507"/>
      <c r="V86" s="73"/>
      <c r="W86" s="242"/>
      <c r="X86" s="475"/>
      <c r="Y86" s="507"/>
      <c r="Z86" s="45"/>
      <c r="AA86" s="43"/>
    </row>
    <row r="87" spans="1:28" ht="27.75" customHeight="1" thickBot="1">
      <c r="A87" s="133"/>
      <c r="B87" s="691"/>
      <c r="C87" s="270" t="s">
        <v>274</v>
      </c>
      <c r="D87" s="448">
        <v>590</v>
      </c>
      <c r="E87" s="449">
        <f>ROUND(F87*D87/100,-1)</f>
        <v>0</v>
      </c>
      <c r="F87" s="66">
        <f>+F$83</f>
        <v>0</v>
      </c>
      <c r="G87" s="297"/>
      <c r="H87" s="505"/>
      <c r="I87" s="508"/>
      <c r="J87" s="64"/>
      <c r="K87" s="297"/>
      <c r="L87" s="505"/>
      <c r="M87" s="508"/>
      <c r="N87" s="64"/>
      <c r="O87" s="359"/>
      <c r="P87" s="505"/>
      <c r="Q87" s="508"/>
      <c r="R87" s="64"/>
      <c r="S87" s="359"/>
      <c r="T87" s="505"/>
      <c r="U87" s="508"/>
      <c r="V87" s="64"/>
      <c r="W87" s="359"/>
      <c r="X87" s="505"/>
      <c r="Y87" s="508"/>
      <c r="Z87" s="67"/>
      <c r="AA87" s="43"/>
    </row>
    <row r="88" spans="1:28" ht="27.75" customHeight="1" thickBot="1">
      <c r="A88" s="127"/>
      <c r="B88" s="169">
        <f>+D88+L88+P88+T88+X88</f>
        <v>7760</v>
      </c>
      <c r="C88" s="271" t="s">
        <v>18</v>
      </c>
      <c r="D88" s="471">
        <f>SUBTOTAL(9,D84:D87)</f>
        <v>5030</v>
      </c>
      <c r="E88" s="476">
        <f>SUBTOTAL(9,E84:E87)</f>
        <v>0</v>
      </c>
      <c r="F88" s="62"/>
      <c r="G88" s="260" t="s">
        <v>18</v>
      </c>
      <c r="H88" s="471"/>
      <c r="I88" s="476"/>
      <c r="J88" s="62"/>
      <c r="K88" s="260" t="s">
        <v>18</v>
      </c>
      <c r="L88" s="471">
        <f>SUBTOTAL(9,L84:L87)</f>
        <v>450</v>
      </c>
      <c r="M88" s="476">
        <f>SUBTOTAL(9,M84:M87)</f>
        <v>0</v>
      </c>
      <c r="N88" s="62"/>
      <c r="O88" s="271" t="s">
        <v>18</v>
      </c>
      <c r="P88" s="471">
        <f>SUBTOTAL(9,P84:P87)</f>
        <v>670</v>
      </c>
      <c r="Q88" s="476">
        <f>SUBTOTAL(9,Q84:Q87)</f>
        <v>0</v>
      </c>
      <c r="R88" s="62"/>
      <c r="S88" s="260" t="s">
        <v>18</v>
      </c>
      <c r="T88" s="471">
        <f>SUBTOTAL(9,T84:T87)</f>
        <v>300</v>
      </c>
      <c r="U88" s="476">
        <f>SUBTOTAL(9,U84:U87)</f>
        <v>0</v>
      </c>
      <c r="V88" s="62"/>
      <c r="W88" s="271" t="s">
        <v>18</v>
      </c>
      <c r="X88" s="471">
        <f>SUBTOTAL(9,X84:X87)</f>
        <v>1310</v>
      </c>
      <c r="Y88" s="472">
        <f>SUBTOTAL(9,Y84:Y87)</f>
        <v>0</v>
      </c>
      <c r="Z88" s="37"/>
    </row>
    <row r="89" spans="1:28" ht="27.75" customHeight="1" thickBot="1">
      <c r="A89" s="117"/>
      <c r="B89" s="171">
        <f>+$C$1</f>
        <v>0</v>
      </c>
      <c r="C89" s="261" t="str">
        <f>IF(E100+M100+Q100+U100+Y100&gt;0,"雲仙市 " &amp; TEXT(E100+M100+Q100+U100+Y100,"#,###,###枚"),"雲仙市")</f>
        <v>雲仙市</v>
      </c>
      <c r="D89" s="463"/>
      <c r="E89" s="464"/>
      <c r="F89" s="118">
        <f>+B89</f>
        <v>0</v>
      </c>
      <c r="G89" s="288"/>
      <c r="H89" s="501"/>
      <c r="I89" s="502"/>
      <c r="J89" s="119"/>
      <c r="K89" s="288"/>
      <c r="L89" s="501"/>
      <c r="M89" s="502"/>
      <c r="N89" s="119"/>
      <c r="O89" s="288"/>
      <c r="P89" s="501"/>
      <c r="Q89" s="502"/>
      <c r="R89" s="119"/>
      <c r="S89" s="288"/>
      <c r="T89" s="501"/>
      <c r="U89" s="502"/>
      <c r="V89" s="119"/>
      <c r="W89" s="288"/>
      <c r="X89" s="501"/>
      <c r="Y89" s="572"/>
      <c r="Z89" s="120"/>
    </row>
    <row r="90" spans="1:28" ht="27.75" customHeight="1">
      <c r="A90" s="129"/>
      <c r="B90" s="689" t="s">
        <v>36</v>
      </c>
      <c r="C90" s="265" t="s">
        <v>279</v>
      </c>
      <c r="D90" s="440">
        <v>1780</v>
      </c>
      <c r="E90" s="447">
        <f t="shared" ref="E90:E99" si="32">ROUND(F90*D90/100,-1)</f>
        <v>0</v>
      </c>
      <c r="F90" s="22">
        <f t="shared" ref="F90:F99" si="33">+F$89</f>
        <v>0</v>
      </c>
      <c r="G90" s="298"/>
      <c r="H90" s="474"/>
      <c r="I90" s="447"/>
      <c r="J90" s="135"/>
      <c r="K90" s="298"/>
      <c r="L90" s="474"/>
      <c r="M90" s="447"/>
      <c r="N90" s="135"/>
      <c r="O90" s="360"/>
      <c r="P90" s="474"/>
      <c r="Q90" s="447"/>
      <c r="R90" s="135"/>
      <c r="S90" s="342"/>
      <c r="T90" s="446"/>
      <c r="U90" s="555"/>
      <c r="V90" s="135"/>
      <c r="W90" s="401"/>
      <c r="X90" s="474"/>
      <c r="Y90" s="447"/>
      <c r="Z90" s="39"/>
      <c r="AA90" s="43"/>
      <c r="AB90" s="55"/>
    </row>
    <row r="91" spans="1:28" ht="27.75" customHeight="1">
      <c r="A91" s="129"/>
      <c r="B91" s="691"/>
      <c r="C91" s="233" t="s">
        <v>280</v>
      </c>
      <c r="D91" s="439">
        <v>690</v>
      </c>
      <c r="E91" s="442">
        <f t="shared" si="32"/>
        <v>0</v>
      </c>
      <c r="F91" s="25">
        <f t="shared" si="33"/>
        <v>0</v>
      </c>
      <c r="G91" s="299"/>
      <c r="H91" s="475"/>
      <c r="I91" s="442"/>
      <c r="J91" s="63"/>
      <c r="K91" s="299"/>
      <c r="L91" s="475"/>
      <c r="M91" s="442"/>
      <c r="N91" s="63"/>
      <c r="O91" s="241"/>
      <c r="P91" s="475"/>
      <c r="Q91" s="442"/>
      <c r="R91" s="63"/>
      <c r="S91" s="241"/>
      <c r="T91" s="475"/>
      <c r="U91" s="442"/>
      <c r="V91" s="134"/>
      <c r="W91" s="303"/>
      <c r="X91" s="475"/>
      <c r="Y91" s="578"/>
      <c r="Z91" s="40"/>
      <c r="AA91" s="43"/>
    </row>
    <row r="92" spans="1:28" ht="27.75" customHeight="1">
      <c r="A92" s="129"/>
      <c r="B92" s="691"/>
      <c r="C92" s="269" t="s">
        <v>281</v>
      </c>
      <c r="D92" s="439">
        <v>790</v>
      </c>
      <c r="E92" s="442">
        <f t="shared" si="32"/>
        <v>0</v>
      </c>
      <c r="F92" s="25">
        <f t="shared" si="33"/>
        <v>0</v>
      </c>
      <c r="G92" s="296"/>
      <c r="H92" s="475"/>
      <c r="I92" s="442"/>
      <c r="J92" s="63"/>
      <c r="K92" s="296"/>
      <c r="L92" s="475"/>
      <c r="M92" s="442"/>
      <c r="N92" s="63"/>
      <c r="O92" s="241"/>
      <c r="P92" s="475"/>
      <c r="Q92" s="442"/>
      <c r="R92" s="63"/>
      <c r="S92" s="241"/>
      <c r="T92" s="475"/>
      <c r="U92" s="442"/>
      <c r="V92" s="134"/>
      <c r="W92" s="294"/>
      <c r="X92" s="475"/>
      <c r="Y92" s="442"/>
      <c r="Z92" s="84"/>
      <c r="AA92" s="43"/>
    </row>
    <row r="93" spans="1:28" ht="27.75" customHeight="1">
      <c r="A93" s="129"/>
      <c r="B93" s="691"/>
      <c r="C93" s="269" t="s">
        <v>282</v>
      </c>
      <c r="D93" s="439">
        <v>1480</v>
      </c>
      <c r="E93" s="442">
        <f t="shared" si="32"/>
        <v>0</v>
      </c>
      <c r="F93" s="25">
        <f t="shared" si="33"/>
        <v>0</v>
      </c>
      <c r="G93" s="296"/>
      <c r="H93" s="475"/>
      <c r="I93" s="442"/>
      <c r="J93" s="63"/>
      <c r="K93" s="296"/>
      <c r="L93" s="475"/>
      <c r="M93" s="442"/>
      <c r="N93" s="63"/>
      <c r="O93" s="241"/>
      <c r="P93" s="475"/>
      <c r="Q93" s="442"/>
      <c r="R93" s="63"/>
      <c r="S93" s="259"/>
      <c r="T93" s="443"/>
      <c r="U93" s="442"/>
      <c r="V93" s="31"/>
      <c r="W93" s="294"/>
      <c r="X93" s="475"/>
      <c r="Y93" s="442"/>
      <c r="Z93" s="84"/>
      <c r="AA93" s="43"/>
    </row>
    <row r="94" spans="1:28" ht="27.75" customHeight="1">
      <c r="A94" s="129"/>
      <c r="B94" s="691"/>
      <c r="C94" s="269" t="s">
        <v>283</v>
      </c>
      <c r="D94" s="439">
        <v>1430</v>
      </c>
      <c r="E94" s="442">
        <f t="shared" si="32"/>
        <v>0</v>
      </c>
      <c r="F94" s="25">
        <f t="shared" si="33"/>
        <v>0</v>
      </c>
      <c r="G94" s="296"/>
      <c r="H94" s="475"/>
      <c r="I94" s="442"/>
      <c r="J94" s="63"/>
      <c r="K94" s="296"/>
      <c r="L94" s="475"/>
      <c r="M94" s="442"/>
      <c r="N94" s="63"/>
      <c r="O94" s="241"/>
      <c r="P94" s="475"/>
      <c r="Q94" s="442"/>
      <c r="R94" s="63"/>
      <c r="S94" s="241"/>
      <c r="T94" s="475"/>
      <c r="U94" s="442"/>
      <c r="V94" s="134"/>
      <c r="W94" s="293" t="s">
        <v>140</v>
      </c>
      <c r="X94" s="475"/>
      <c r="Y94" s="442"/>
      <c r="Z94" s="40"/>
      <c r="AA94" s="43"/>
    </row>
    <row r="95" spans="1:28" ht="27.75" customHeight="1">
      <c r="A95" s="129"/>
      <c r="B95" s="691"/>
      <c r="C95" s="233" t="s">
        <v>284</v>
      </c>
      <c r="D95" s="439">
        <v>860</v>
      </c>
      <c r="E95" s="442">
        <f t="shared" si="32"/>
        <v>0</v>
      </c>
      <c r="F95" s="25">
        <f t="shared" si="33"/>
        <v>0</v>
      </c>
      <c r="G95" s="296"/>
      <c r="H95" s="475"/>
      <c r="I95" s="442"/>
      <c r="J95" s="63"/>
      <c r="K95" s="296"/>
      <c r="L95" s="475"/>
      <c r="M95" s="442"/>
      <c r="N95" s="63"/>
      <c r="O95" s="241"/>
      <c r="P95" s="475"/>
      <c r="Q95" s="442"/>
      <c r="R95" s="63"/>
      <c r="S95" s="241"/>
      <c r="T95" s="475"/>
      <c r="U95" s="442"/>
      <c r="V95" s="134"/>
      <c r="W95" s="241"/>
      <c r="X95" s="475"/>
      <c r="Y95" s="442"/>
      <c r="Z95" s="84"/>
      <c r="AA95" s="43"/>
    </row>
    <row r="96" spans="1:28" ht="27.75" customHeight="1">
      <c r="A96" s="129"/>
      <c r="B96" s="691"/>
      <c r="C96" s="223" t="s">
        <v>285</v>
      </c>
      <c r="D96" s="438">
        <v>1310</v>
      </c>
      <c r="E96" s="442">
        <f t="shared" si="32"/>
        <v>0</v>
      </c>
      <c r="F96" s="25">
        <f t="shared" si="33"/>
        <v>0</v>
      </c>
      <c r="G96" s="296"/>
      <c r="H96" s="475"/>
      <c r="I96" s="442"/>
      <c r="J96" s="63"/>
      <c r="K96" s="296"/>
      <c r="L96" s="475"/>
      <c r="M96" s="442"/>
      <c r="N96" s="63"/>
      <c r="O96" s="241"/>
      <c r="P96" s="475"/>
      <c r="Q96" s="442"/>
      <c r="R96" s="63"/>
      <c r="S96" s="266" t="s">
        <v>382</v>
      </c>
      <c r="T96" s="475"/>
      <c r="U96" s="442"/>
      <c r="V96" s="31"/>
      <c r="W96" s="259"/>
      <c r="X96" s="466"/>
      <c r="Y96" s="453"/>
      <c r="Z96" s="40"/>
      <c r="AA96" s="43"/>
    </row>
    <row r="97" spans="1:28" ht="27.75" customHeight="1">
      <c r="A97" s="129"/>
      <c r="B97" s="691"/>
      <c r="C97" s="269" t="s">
        <v>286</v>
      </c>
      <c r="D97" s="439">
        <v>110</v>
      </c>
      <c r="E97" s="442">
        <f t="shared" si="32"/>
        <v>0</v>
      </c>
      <c r="F97" s="25">
        <f t="shared" si="33"/>
        <v>0</v>
      </c>
      <c r="G97" s="296"/>
      <c r="H97" s="475"/>
      <c r="I97" s="442"/>
      <c r="J97" s="63"/>
      <c r="K97" s="296"/>
      <c r="L97" s="475"/>
      <c r="M97" s="442"/>
      <c r="N97" s="63"/>
      <c r="O97" s="241"/>
      <c r="P97" s="475"/>
      <c r="Q97" s="442"/>
      <c r="R97" s="63"/>
      <c r="S97" s="241"/>
      <c r="T97" s="475"/>
      <c r="U97" s="442"/>
      <c r="V97" s="63"/>
      <c r="W97" s="242"/>
      <c r="X97" s="475"/>
      <c r="Y97" s="442"/>
      <c r="Z97" s="131"/>
      <c r="AA97" s="43"/>
    </row>
    <row r="98" spans="1:28" ht="27.75" customHeight="1">
      <c r="A98" s="129"/>
      <c r="B98" s="691"/>
      <c r="C98" s="272" t="s">
        <v>287</v>
      </c>
      <c r="D98" s="477">
        <v>220</v>
      </c>
      <c r="E98" s="442">
        <f t="shared" si="32"/>
        <v>0</v>
      </c>
      <c r="F98" s="25">
        <f t="shared" si="33"/>
        <v>0</v>
      </c>
      <c r="G98" s="300"/>
      <c r="H98" s="475"/>
      <c r="I98" s="442"/>
      <c r="J98" s="63"/>
      <c r="K98" s="300"/>
      <c r="L98" s="475"/>
      <c r="M98" s="442"/>
      <c r="N98" s="63"/>
      <c r="O98" s="241"/>
      <c r="P98" s="475"/>
      <c r="Q98" s="442"/>
      <c r="R98" s="63"/>
      <c r="S98" s="241"/>
      <c r="T98" s="475"/>
      <c r="U98" s="442"/>
      <c r="V98" s="63"/>
      <c r="W98" s="241"/>
      <c r="X98" s="475"/>
      <c r="Y98" s="442"/>
      <c r="Z98" s="131"/>
      <c r="AA98" s="43"/>
    </row>
    <row r="99" spans="1:28" ht="27.75" customHeight="1" thickBot="1">
      <c r="A99" s="129"/>
      <c r="B99" s="691"/>
      <c r="C99" s="267" t="s">
        <v>288</v>
      </c>
      <c r="D99" s="448">
        <v>720</v>
      </c>
      <c r="E99" s="449">
        <f t="shared" si="32"/>
        <v>0</v>
      </c>
      <c r="F99" s="66">
        <f t="shared" si="33"/>
        <v>0</v>
      </c>
      <c r="G99" s="301"/>
      <c r="H99" s="505"/>
      <c r="I99" s="449"/>
      <c r="J99" s="68"/>
      <c r="K99" s="301"/>
      <c r="L99" s="505"/>
      <c r="M99" s="449"/>
      <c r="N99" s="68"/>
      <c r="O99" s="359"/>
      <c r="P99" s="505"/>
      <c r="Q99" s="449"/>
      <c r="R99" s="68"/>
      <c r="S99" s="359"/>
      <c r="T99" s="505"/>
      <c r="U99" s="449"/>
      <c r="V99" s="68"/>
      <c r="W99" s="245"/>
      <c r="X99" s="505"/>
      <c r="Y99" s="449"/>
      <c r="Z99" s="132"/>
      <c r="AA99" s="43"/>
    </row>
    <row r="100" spans="1:28" ht="27.75" customHeight="1" thickBot="1">
      <c r="A100" s="127"/>
      <c r="B100" s="169">
        <f>+D100+L100+P100+T100+X100</f>
        <v>9390</v>
      </c>
      <c r="C100" s="268" t="s">
        <v>20</v>
      </c>
      <c r="D100" s="468">
        <f>SUBTOTAL(9,D90:D99)</f>
        <v>9390</v>
      </c>
      <c r="E100" s="469">
        <f>SUBTOTAL(9,E90:E99)</f>
        <v>0</v>
      </c>
      <c r="F100" s="36"/>
      <c r="G100" s="260" t="s">
        <v>18</v>
      </c>
      <c r="H100" s="468"/>
      <c r="I100" s="469"/>
      <c r="J100" s="36"/>
      <c r="K100" s="260" t="s">
        <v>18</v>
      </c>
      <c r="L100" s="468"/>
      <c r="M100" s="469"/>
      <c r="N100" s="36"/>
      <c r="O100" s="264" t="s">
        <v>20</v>
      </c>
      <c r="P100" s="468"/>
      <c r="Q100" s="469"/>
      <c r="R100" s="36"/>
      <c r="S100" s="260" t="s">
        <v>18</v>
      </c>
      <c r="T100" s="468">
        <f>SUBTOTAL(9,T90:T99)</f>
        <v>0</v>
      </c>
      <c r="U100" s="469">
        <f>SUBTOTAL(9,U90:U99)</f>
        <v>0</v>
      </c>
      <c r="V100" s="36"/>
      <c r="W100" s="271" t="s">
        <v>18</v>
      </c>
      <c r="X100" s="468">
        <f>SUBTOTAL(9,X90:X99)</f>
        <v>0</v>
      </c>
      <c r="Y100" s="469">
        <f>SUBTOTAL(9,Y90:Y99)</f>
        <v>0</v>
      </c>
      <c r="Z100" s="37"/>
    </row>
    <row r="101" spans="1:28" ht="27.75" customHeight="1" thickBot="1">
      <c r="A101" s="117"/>
      <c r="B101" s="171">
        <f>+$C$1</f>
        <v>0</v>
      </c>
      <c r="C101" s="261" t="str">
        <f>IF(E110+M110+Q110+U110+Y110&gt;0,"南島原市 " &amp; TEXT(E110+M110+Q110+U110+Y110,"#,###,###枚"),"南島原市")</f>
        <v>南島原市</v>
      </c>
      <c r="D101" s="463"/>
      <c r="E101" s="464"/>
      <c r="F101" s="118">
        <f>+B101</f>
        <v>0</v>
      </c>
      <c r="G101" s="288"/>
      <c r="H101" s="501"/>
      <c r="I101" s="502"/>
      <c r="J101" s="119"/>
      <c r="K101" s="288"/>
      <c r="L101" s="501"/>
      <c r="M101" s="502"/>
      <c r="N101" s="119">
        <f>+B101</f>
        <v>0</v>
      </c>
      <c r="O101" s="288"/>
      <c r="P101" s="501"/>
      <c r="Q101" s="502"/>
      <c r="R101" s="119">
        <f>+B101</f>
        <v>0</v>
      </c>
      <c r="S101" s="288"/>
      <c r="T101" s="501"/>
      <c r="U101" s="502"/>
      <c r="V101" s="119">
        <f>+B101</f>
        <v>0</v>
      </c>
      <c r="W101" s="288"/>
      <c r="X101" s="501"/>
      <c r="Y101" s="572"/>
      <c r="Z101" s="120">
        <f>+B101</f>
        <v>0</v>
      </c>
    </row>
    <row r="102" spans="1:28" ht="27.75" customHeight="1">
      <c r="A102" s="129"/>
      <c r="B102" s="689" t="s">
        <v>37</v>
      </c>
      <c r="C102" s="265" t="s">
        <v>289</v>
      </c>
      <c r="D102" s="440">
        <v>940</v>
      </c>
      <c r="E102" s="447">
        <f t="shared" ref="E102:E109" si="34">ROUND(F102*D102/100,-1)</f>
        <v>0</v>
      </c>
      <c r="F102" s="22">
        <f t="shared" ref="F102:F109" si="35">+F$101</f>
        <v>0</v>
      </c>
      <c r="G102" s="302"/>
      <c r="H102" s="474"/>
      <c r="I102" s="447"/>
      <c r="J102" s="69"/>
      <c r="K102" s="302"/>
      <c r="L102" s="474"/>
      <c r="M102" s="447"/>
      <c r="N102" s="69"/>
      <c r="O102" s="361"/>
      <c r="P102" s="474"/>
      <c r="Q102" s="447"/>
      <c r="R102" s="69"/>
      <c r="S102" s="262" t="s">
        <v>371</v>
      </c>
      <c r="T102" s="474">
        <v>420</v>
      </c>
      <c r="U102" s="447">
        <f>ROUND(V102*T102/100,-1)</f>
        <v>0</v>
      </c>
      <c r="V102" s="22">
        <f>+V$101</f>
        <v>0</v>
      </c>
      <c r="W102" s="370"/>
      <c r="X102" s="474"/>
      <c r="Y102" s="447"/>
      <c r="Z102" s="135"/>
      <c r="AA102" s="43"/>
      <c r="AB102" s="55"/>
    </row>
    <row r="103" spans="1:28" ht="27.75" customHeight="1">
      <c r="A103" s="129"/>
      <c r="B103" s="691"/>
      <c r="C103" s="233" t="s">
        <v>38</v>
      </c>
      <c r="D103" s="439">
        <v>790</v>
      </c>
      <c r="E103" s="442">
        <f t="shared" si="34"/>
        <v>0</v>
      </c>
      <c r="F103" s="25">
        <f t="shared" si="35"/>
        <v>0</v>
      </c>
      <c r="G103" s="294"/>
      <c r="H103" s="475"/>
      <c r="I103" s="442"/>
      <c r="J103" s="31"/>
      <c r="K103" s="293" t="s">
        <v>372</v>
      </c>
      <c r="L103" s="475"/>
      <c r="M103" s="442"/>
      <c r="N103" s="25">
        <f>+N$101</f>
        <v>0</v>
      </c>
      <c r="O103" s="300"/>
      <c r="P103" s="475"/>
      <c r="Q103" s="442"/>
      <c r="R103" s="63"/>
      <c r="S103" s="364"/>
      <c r="T103" s="475"/>
      <c r="U103" s="442"/>
      <c r="V103" s="72"/>
      <c r="W103" s="364" t="s">
        <v>292</v>
      </c>
      <c r="X103" s="475">
        <v>430</v>
      </c>
      <c r="Y103" s="442">
        <f>ROUND(Z103*X103/100,-1)</f>
        <v>0</v>
      </c>
      <c r="Z103" s="25">
        <f>+Z$101</f>
        <v>0</v>
      </c>
      <c r="AA103" s="43"/>
    </row>
    <row r="104" spans="1:28" ht="27.75" customHeight="1">
      <c r="A104" s="129"/>
      <c r="B104" s="691"/>
      <c r="C104" s="233" t="s">
        <v>376</v>
      </c>
      <c r="D104" s="439">
        <v>1880</v>
      </c>
      <c r="E104" s="442">
        <f t="shared" si="34"/>
        <v>0</v>
      </c>
      <c r="F104" s="25">
        <f t="shared" si="35"/>
        <v>0</v>
      </c>
      <c r="G104" s="303"/>
      <c r="H104" s="475"/>
      <c r="I104" s="442"/>
      <c r="J104" s="31"/>
      <c r="K104" s="303"/>
      <c r="L104" s="475"/>
      <c r="M104" s="442"/>
      <c r="N104" s="31"/>
      <c r="O104" s="300"/>
      <c r="P104" s="475"/>
      <c r="Q104" s="442"/>
      <c r="R104" s="63"/>
      <c r="S104" s="364"/>
      <c r="T104" s="475"/>
      <c r="U104" s="442"/>
      <c r="V104" s="72"/>
      <c r="W104" s="266" t="s">
        <v>377</v>
      </c>
      <c r="X104" s="475"/>
      <c r="Y104" s="442"/>
      <c r="Z104" s="25">
        <f>+Z$101</f>
        <v>0</v>
      </c>
      <c r="AA104" s="43"/>
    </row>
    <row r="105" spans="1:28" ht="27.75" customHeight="1">
      <c r="A105" s="129"/>
      <c r="B105" s="691"/>
      <c r="C105" s="273"/>
      <c r="D105" s="438"/>
      <c r="E105" s="453"/>
      <c r="F105" s="31"/>
      <c r="G105" s="304"/>
      <c r="H105" s="470"/>
      <c r="I105" s="442"/>
      <c r="J105" s="31"/>
      <c r="K105" s="304" t="s">
        <v>135</v>
      </c>
      <c r="L105" s="470"/>
      <c r="M105" s="442"/>
      <c r="N105" s="31"/>
      <c r="O105" s="300"/>
      <c r="P105" s="475"/>
      <c r="Q105" s="442"/>
      <c r="R105" s="63"/>
      <c r="S105" s="364"/>
      <c r="T105" s="475"/>
      <c r="U105" s="442"/>
      <c r="V105" s="72"/>
      <c r="W105" s="294"/>
      <c r="X105" s="475"/>
      <c r="Y105" s="442"/>
      <c r="Z105" s="134"/>
      <c r="AA105" s="43"/>
    </row>
    <row r="106" spans="1:28" ht="27.75" customHeight="1">
      <c r="A106" s="129"/>
      <c r="B106" s="691"/>
      <c r="C106" s="224" t="s">
        <v>391</v>
      </c>
      <c r="D106" s="438">
        <v>1920</v>
      </c>
      <c r="E106" s="453">
        <f t="shared" si="34"/>
        <v>0</v>
      </c>
      <c r="F106" s="25">
        <f t="shared" si="35"/>
        <v>0</v>
      </c>
      <c r="G106" s="305"/>
      <c r="H106" s="470"/>
      <c r="I106" s="453"/>
      <c r="J106" s="72"/>
      <c r="K106" s="305"/>
      <c r="L106" s="470"/>
      <c r="M106" s="453"/>
      <c r="N106" s="72"/>
      <c r="O106" s="294" t="s">
        <v>103</v>
      </c>
      <c r="P106" s="475">
        <v>70</v>
      </c>
      <c r="Q106" s="442">
        <f>ROUND(R106*P106/100,-1)</f>
        <v>0</v>
      </c>
      <c r="R106" s="25">
        <f>+R$101</f>
        <v>0</v>
      </c>
      <c r="S106" s="364"/>
      <c r="T106" s="475"/>
      <c r="U106" s="442"/>
      <c r="V106" s="72"/>
      <c r="W106" s="608" t="s">
        <v>378</v>
      </c>
      <c r="X106" s="475"/>
      <c r="Y106" s="442"/>
      <c r="Z106" s="25">
        <f>+Z$101</f>
        <v>0</v>
      </c>
      <c r="AA106" s="43"/>
    </row>
    <row r="107" spans="1:28" ht="27.75" customHeight="1">
      <c r="A107" s="129"/>
      <c r="B107" s="691"/>
      <c r="C107" s="274"/>
      <c r="D107" s="438"/>
      <c r="E107" s="453"/>
      <c r="F107" s="31"/>
      <c r="G107" s="306"/>
      <c r="H107" s="470"/>
      <c r="I107" s="442"/>
      <c r="J107" s="72"/>
      <c r="K107" s="306"/>
      <c r="L107" s="470"/>
      <c r="M107" s="442"/>
      <c r="N107" s="72"/>
      <c r="O107" s="300"/>
      <c r="P107" s="475"/>
      <c r="Q107" s="442"/>
      <c r="R107" s="63"/>
      <c r="S107" s="364"/>
      <c r="T107" s="475"/>
      <c r="U107" s="442"/>
      <c r="V107" s="63"/>
      <c r="W107" s="294" t="s">
        <v>293</v>
      </c>
      <c r="X107" s="475">
        <v>140</v>
      </c>
      <c r="Y107" s="442">
        <f>ROUND(Z107*X107/100,-1)</f>
        <v>0</v>
      </c>
      <c r="Z107" s="25">
        <f>+Z$101</f>
        <v>0</v>
      </c>
      <c r="AA107" s="43"/>
    </row>
    <row r="108" spans="1:28" ht="27.75" customHeight="1">
      <c r="A108" s="129"/>
      <c r="B108" s="691"/>
      <c r="C108" s="233" t="s">
        <v>290</v>
      </c>
      <c r="D108" s="439">
        <v>840</v>
      </c>
      <c r="E108" s="442">
        <f t="shared" si="34"/>
        <v>0</v>
      </c>
      <c r="F108" s="25">
        <f t="shared" si="35"/>
        <v>0</v>
      </c>
      <c r="G108" s="296"/>
      <c r="H108" s="475"/>
      <c r="I108" s="442"/>
      <c r="J108" s="63"/>
      <c r="K108" s="296"/>
      <c r="L108" s="475"/>
      <c r="M108" s="442"/>
      <c r="N108" s="63"/>
      <c r="O108" s="300"/>
      <c r="P108" s="475"/>
      <c r="Q108" s="442"/>
      <c r="R108" s="63"/>
      <c r="S108" s="364"/>
      <c r="T108" s="475"/>
      <c r="U108" s="442"/>
      <c r="V108" s="63"/>
      <c r="W108" s="402"/>
      <c r="X108" s="579"/>
      <c r="Y108" s="442"/>
      <c r="Z108" s="31"/>
      <c r="AA108" s="43"/>
    </row>
    <row r="109" spans="1:28" ht="27.75" customHeight="1" thickBot="1">
      <c r="A109" s="129"/>
      <c r="B109" s="691"/>
      <c r="C109" s="270" t="s">
        <v>291</v>
      </c>
      <c r="D109" s="448">
        <v>1140</v>
      </c>
      <c r="E109" s="449">
        <f t="shared" si="34"/>
        <v>0</v>
      </c>
      <c r="F109" s="66">
        <f t="shared" si="35"/>
        <v>0</v>
      </c>
      <c r="G109" s="297"/>
      <c r="H109" s="505"/>
      <c r="I109" s="449"/>
      <c r="J109" s="68"/>
      <c r="K109" s="297"/>
      <c r="L109" s="505"/>
      <c r="M109" s="449"/>
      <c r="N109" s="68"/>
      <c r="O109" s="297"/>
      <c r="P109" s="505"/>
      <c r="Q109" s="449"/>
      <c r="R109" s="68"/>
      <c r="S109" s="378"/>
      <c r="T109" s="505"/>
      <c r="U109" s="449"/>
      <c r="V109" s="68"/>
      <c r="W109" s="378" t="s">
        <v>294</v>
      </c>
      <c r="X109" s="505">
        <v>270</v>
      </c>
      <c r="Y109" s="449">
        <f>ROUND(Z109*X109/100,-1)</f>
        <v>0</v>
      </c>
      <c r="Z109" s="66">
        <f>+Z$101</f>
        <v>0</v>
      </c>
      <c r="AA109" s="43"/>
    </row>
    <row r="110" spans="1:28" ht="27.75" customHeight="1" thickBot="1">
      <c r="A110" s="127"/>
      <c r="B110" s="169">
        <f>+D110+L110+P110+T110+X110</f>
        <v>8840</v>
      </c>
      <c r="C110" s="268" t="s">
        <v>20</v>
      </c>
      <c r="D110" s="468">
        <f>SUBTOTAL(9,D102:D109)</f>
        <v>7510</v>
      </c>
      <c r="E110" s="469">
        <f>SUBTOTAL(9,E102:E109)</f>
        <v>0</v>
      </c>
      <c r="F110" s="36"/>
      <c r="G110" s="260" t="s">
        <v>18</v>
      </c>
      <c r="H110" s="468"/>
      <c r="I110" s="469"/>
      <c r="J110" s="36"/>
      <c r="K110" s="260" t="s">
        <v>18</v>
      </c>
      <c r="L110" s="468">
        <f>SUBTOTAL(9,L102:L109)</f>
        <v>0</v>
      </c>
      <c r="M110" s="469">
        <f>SUBTOTAL(9,M102:M109)</f>
        <v>0</v>
      </c>
      <c r="N110" s="36"/>
      <c r="O110" s="264" t="s">
        <v>18</v>
      </c>
      <c r="P110" s="468">
        <f>SUBTOTAL(9,P102:P109)</f>
        <v>70</v>
      </c>
      <c r="Q110" s="469">
        <f>SUBTOTAL(9,Q102:Q109)</f>
        <v>0</v>
      </c>
      <c r="R110" s="36"/>
      <c r="S110" s="260" t="s">
        <v>18</v>
      </c>
      <c r="T110" s="468">
        <f>SUBTOTAL(9,T102:T109)</f>
        <v>420</v>
      </c>
      <c r="U110" s="469">
        <f>SUBTOTAL(9,U102:U109)</f>
        <v>0</v>
      </c>
      <c r="V110" s="36"/>
      <c r="W110" s="271" t="s">
        <v>18</v>
      </c>
      <c r="X110" s="468">
        <f>SUBTOTAL(9,X102:X109)</f>
        <v>840</v>
      </c>
      <c r="Y110" s="469">
        <f>SUBTOTAL(9,Y102:Y109)</f>
        <v>0</v>
      </c>
      <c r="Z110" s="50"/>
    </row>
    <row r="111" spans="1:28" ht="27.75" customHeight="1" thickBot="1">
      <c r="A111" s="117"/>
      <c r="B111" s="171">
        <f>+$C$1</f>
        <v>0</v>
      </c>
      <c r="C111" s="261" t="str">
        <f>IF(E118+M118+Q118+U118+Y118&gt;0,"大村市 " &amp; TEXT(E118+M118+Q118+U118+Y118,"#,###,###枚"),"大村市")</f>
        <v>大村市</v>
      </c>
      <c r="D111" s="463"/>
      <c r="E111" s="464"/>
      <c r="F111" s="118">
        <f>+B111</f>
        <v>0</v>
      </c>
      <c r="G111" s="288"/>
      <c r="H111" s="501"/>
      <c r="I111" s="502"/>
      <c r="J111" s="119"/>
      <c r="K111" s="288"/>
      <c r="L111" s="501"/>
      <c r="M111" s="502"/>
      <c r="N111" s="119">
        <f>+B111</f>
        <v>0</v>
      </c>
      <c r="O111" s="288"/>
      <c r="P111" s="501"/>
      <c r="Q111" s="502"/>
      <c r="R111" s="119">
        <f>+B111</f>
        <v>0</v>
      </c>
      <c r="S111" s="288"/>
      <c r="T111" s="501"/>
      <c r="U111" s="502"/>
      <c r="V111" s="119">
        <f>+B111</f>
        <v>0</v>
      </c>
      <c r="W111" s="288"/>
      <c r="X111" s="501"/>
      <c r="Y111" s="572"/>
      <c r="Z111" s="120">
        <f>+B111</f>
        <v>0</v>
      </c>
    </row>
    <row r="112" spans="1:28" ht="27.75" customHeight="1">
      <c r="A112" s="129"/>
      <c r="B112" s="689" t="s">
        <v>83</v>
      </c>
      <c r="C112" s="265" t="s">
        <v>295</v>
      </c>
      <c r="D112" s="440">
        <v>2190</v>
      </c>
      <c r="E112" s="441">
        <f t="shared" ref="E112:E117" si="36">ROUND(F112*D112/100,-1)</f>
        <v>0</v>
      </c>
      <c r="F112" s="22">
        <f t="shared" ref="F112:F117" si="37">+F$111</f>
        <v>0</v>
      </c>
      <c r="G112" s="307"/>
      <c r="H112" s="474"/>
      <c r="I112" s="441"/>
      <c r="J112" s="135"/>
      <c r="K112" s="346"/>
      <c r="L112" s="474"/>
      <c r="M112" s="441"/>
      <c r="N112" s="135"/>
      <c r="O112" s="357"/>
      <c r="P112" s="474"/>
      <c r="Q112" s="441"/>
      <c r="R112" s="135"/>
      <c r="S112" s="292" t="s">
        <v>84</v>
      </c>
      <c r="T112" s="474">
        <v>660</v>
      </c>
      <c r="U112" s="441">
        <f>ROUND(V112*T112/100,-1)</f>
        <v>0</v>
      </c>
      <c r="V112" s="22">
        <f>+V$111</f>
        <v>0</v>
      </c>
      <c r="W112" s="403" t="s">
        <v>300</v>
      </c>
      <c r="X112" s="474">
        <v>1890</v>
      </c>
      <c r="Y112" s="441">
        <f>ROUND(Z112*X112/100,-1)</f>
        <v>0</v>
      </c>
      <c r="Z112" s="24">
        <f>+Z$111</f>
        <v>0</v>
      </c>
      <c r="AA112" s="122"/>
      <c r="AB112" s="55"/>
    </row>
    <row r="113" spans="1:27" ht="27.75" customHeight="1">
      <c r="A113" s="129"/>
      <c r="B113" s="691"/>
      <c r="C113" s="233" t="s">
        <v>296</v>
      </c>
      <c r="D113" s="439">
        <v>1720</v>
      </c>
      <c r="E113" s="442">
        <f t="shared" si="36"/>
        <v>0</v>
      </c>
      <c r="F113" s="25">
        <f t="shared" si="37"/>
        <v>0</v>
      </c>
      <c r="G113" s="294"/>
      <c r="H113" s="475"/>
      <c r="I113" s="442"/>
      <c r="J113" s="31"/>
      <c r="K113" s="212" t="s">
        <v>358</v>
      </c>
      <c r="L113" s="475"/>
      <c r="M113" s="442"/>
      <c r="N113" s="25">
        <f>+N$111</f>
        <v>0</v>
      </c>
      <c r="O113" s="294" t="s">
        <v>85</v>
      </c>
      <c r="P113" s="475">
        <v>400</v>
      </c>
      <c r="Q113" s="442">
        <f>ROUND(R113*P113/100,-1)</f>
        <v>0</v>
      </c>
      <c r="R113" s="25">
        <f>+R$111</f>
        <v>0</v>
      </c>
      <c r="S113" s="294" t="s">
        <v>86</v>
      </c>
      <c r="T113" s="475">
        <v>880</v>
      </c>
      <c r="U113" s="442">
        <f>ROUND(V113*T113/100,-1)</f>
        <v>0</v>
      </c>
      <c r="V113" s="25">
        <f>+V$111</f>
        <v>0</v>
      </c>
      <c r="W113" s="386"/>
      <c r="X113" s="475"/>
      <c r="Y113" s="442"/>
      <c r="Z113" s="40"/>
      <c r="AA113" s="122"/>
    </row>
    <row r="114" spans="1:27" ht="27.75" customHeight="1">
      <c r="A114" s="129"/>
      <c r="B114" s="691"/>
      <c r="C114" s="233" t="s">
        <v>86</v>
      </c>
      <c r="D114" s="439">
        <v>1710</v>
      </c>
      <c r="E114" s="442">
        <f t="shared" si="36"/>
        <v>0</v>
      </c>
      <c r="F114" s="25">
        <f t="shared" si="37"/>
        <v>0</v>
      </c>
      <c r="G114" s="242"/>
      <c r="H114" s="475"/>
      <c r="I114" s="442"/>
      <c r="J114" s="72"/>
      <c r="K114" s="242"/>
      <c r="L114" s="475"/>
      <c r="M114" s="442"/>
      <c r="N114" s="72"/>
      <c r="O114" s="294"/>
      <c r="P114" s="475"/>
      <c r="Q114" s="442"/>
      <c r="R114" s="72"/>
      <c r="S114" s="294"/>
      <c r="T114" s="475"/>
      <c r="U114" s="442"/>
      <c r="V114" s="72"/>
      <c r="W114" s="363" t="s">
        <v>357</v>
      </c>
      <c r="X114" s="475">
        <v>1740</v>
      </c>
      <c r="Y114" s="442">
        <f>ROUND(Z114*X114/100,-1)</f>
        <v>0</v>
      </c>
      <c r="Z114" s="27">
        <f>+Z$111</f>
        <v>0</v>
      </c>
      <c r="AA114" s="122"/>
    </row>
    <row r="115" spans="1:27" ht="27.75" customHeight="1">
      <c r="A115" s="129"/>
      <c r="B115" s="691"/>
      <c r="C115" s="233" t="s">
        <v>87</v>
      </c>
      <c r="D115" s="439">
        <v>3000</v>
      </c>
      <c r="E115" s="442">
        <f t="shared" si="36"/>
        <v>0</v>
      </c>
      <c r="F115" s="25">
        <f t="shared" si="37"/>
        <v>0</v>
      </c>
      <c r="G115" s="304"/>
      <c r="H115" s="475"/>
      <c r="I115" s="442"/>
      <c r="J115" s="31"/>
      <c r="K115" s="304"/>
      <c r="L115" s="475"/>
      <c r="M115" s="442"/>
      <c r="N115" s="31"/>
      <c r="O115" s="294" t="s">
        <v>299</v>
      </c>
      <c r="P115" s="475">
        <v>130</v>
      </c>
      <c r="Q115" s="442">
        <f>ROUND(R115*P115/100,-1)</f>
        <v>0</v>
      </c>
      <c r="R115" s="25">
        <f>+R$111</f>
        <v>0</v>
      </c>
      <c r="S115" s="294" t="s">
        <v>87</v>
      </c>
      <c r="T115" s="475">
        <v>740</v>
      </c>
      <c r="U115" s="442">
        <f>ROUND(V115*T115/100,-1)</f>
        <v>0</v>
      </c>
      <c r="V115" s="25">
        <f>+V$111</f>
        <v>0</v>
      </c>
      <c r="W115" s="404"/>
      <c r="X115" s="475"/>
      <c r="Y115" s="442"/>
      <c r="Z115" s="40"/>
      <c r="AA115" s="122"/>
    </row>
    <row r="116" spans="1:27" ht="27.75" customHeight="1">
      <c r="A116" s="129"/>
      <c r="B116" s="691"/>
      <c r="C116" s="233" t="s">
        <v>297</v>
      </c>
      <c r="D116" s="439">
        <v>560</v>
      </c>
      <c r="E116" s="442">
        <f t="shared" si="36"/>
        <v>0</v>
      </c>
      <c r="F116" s="25">
        <f t="shared" si="37"/>
        <v>0</v>
      </c>
      <c r="G116" s="242"/>
      <c r="H116" s="475"/>
      <c r="I116" s="507"/>
      <c r="J116" s="73"/>
      <c r="K116" s="242"/>
      <c r="L116" s="475"/>
      <c r="M116" s="507"/>
      <c r="N116" s="73"/>
      <c r="O116" s="309"/>
      <c r="P116" s="475"/>
      <c r="Q116" s="442"/>
      <c r="R116" s="63"/>
      <c r="S116" s="379"/>
      <c r="T116" s="475"/>
      <c r="U116" s="442"/>
      <c r="V116" s="63"/>
      <c r="W116" s="405"/>
      <c r="X116" s="475"/>
      <c r="Y116" s="442"/>
      <c r="Z116" s="30"/>
      <c r="AA116" s="122"/>
    </row>
    <row r="117" spans="1:27" ht="27.75" customHeight="1" thickBot="1">
      <c r="A117" s="129"/>
      <c r="B117" s="691"/>
      <c r="C117" s="267" t="s">
        <v>298</v>
      </c>
      <c r="D117" s="448">
        <v>400</v>
      </c>
      <c r="E117" s="442">
        <f t="shared" si="36"/>
        <v>0</v>
      </c>
      <c r="F117" s="25">
        <f t="shared" si="37"/>
        <v>0</v>
      </c>
      <c r="G117" s="245"/>
      <c r="H117" s="505"/>
      <c r="I117" s="508"/>
      <c r="J117" s="64"/>
      <c r="K117" s="245"/>
      <c r="L117" s="505"/>
      <c r="M117" s="508"/>
      <c r="N117" s="64"/>
      <c r="O117" s="295"/>
      <c r="P117" s="505"/>
      <c r="Q117" s="449"/>
      <c r="R117" s="68"/>
      <c r="S117" s="301"/>
      <c r="T117" s="505"/>
      <c r="U117" s="449"/>
      <c r="V117" s="68"/>
      <c r="W117" s="406"/>
      <c r="X117" s="505"/>
      <c r="Y117" s="449"/>
      <c r="Z117" s="74"/>
      <c r="AA117" s="122"/>
    </row>
    <row r="118" spans="1:27" ht="27.75" customHeight="1" thickBot="1">
      <c r="A118" s="127"/>
      <c r="B118" s="169">
        <f>+D118+L118+P118+T118+X118</f>
        <v>16020</v>
      </c>
      <c r="C118" s="268" t="s">
        <v>20</v>
      </c>
      <c r="D118" s="468">
        <f>SUBTOTAL(9,D112:D117)</f>
        <v>9580</v>
      </c>
      <c r="E118" s="469">
        <f>SUBTOTAL(9,E112:E117)</f>
        <v>0</v>
      </c>
      <c r="F118" s="36"/>
      <c r="G118" s="260" t="s">
        <v>18</v>
      </c>
      <c r="H118" s="468"/>
      <c r="I118" s="469"/>
      <c r="J118" s="36"/>
      <c r="K118" s="260" t="s">
        <v>18</v>
      </c>
      <c r="L118" s="468">
        <f t="shared" ref="L118:M118" si="38">SUBTOTAL(9,L112:L117)</f>
        <v>0</v>
      </c>
      <c r="M118" s="469">
        <f t="shared" si="38"/>
        <v>0</v>
      </c>
      <c r="N118" s="36"/>
      <c r="O118" s="264" t="s">
        <v>20</v>
      </c>
      <c r="P118" s="468">
        <f t="shared" ref="P118:Q118" si="39">SUBTOTAL(9,P112:P117)</f>
        <v>530</v>
      </c>
      <c r="Q118" s="469">
        <f t="shared" si="39"/>
        <v>0</v>
      </c>
      <c r="R118" s="36"/>
      <c r="S118" s="260" t="s">
        <v>18</v>
      </c>
      <c r="T118" s="468">
        <f t="shared" ref="T118:U118" si="40">SUBTOTAL(9,T112:T117)</f>
        <v>2280</v>
      </c>
      <c r="U118" s="469">
        <f t="shared" si="40"/>
        <v>0</v>
      </c>
      <c r="V118" s="36"/>
      <c r="W118" s="271" t="s">
        <v>18</v>
      </c>
      <c r="X118" s="468">
        <f t="shared" ref="X118:Y118" si="41">SUBTOTAL(9,X112:X117)</f>
        <v>3630</v>
      </c>
      <c r="Y118" s="469">
        <f t="shared" si="41"/>
        <v>0</v>
      </c>
      <c r="Z118" s="37"/>
    </row>
    <row r="119" spans="1:27" ht="27.75" customHeight="1" thickBot="1">
      <c r="A119" s="117"/>
      <c r="B119" s="171">
        <f>+$C$1</f>
        <v>0</v>
      </c>
      <c r="C119" s="261" t="str">
        <f>IF(E124+M124+Q124+U124+Y124&gt;0,"東彼杵郡 " &amp; TEXT(E124+M124+Q124+U124+Y124,"#,###,###枚"),"東彼杵郡")</f>
        <v>東彼杵郡</v>
      </c>
      <c r="D119" s="463"/>
      <c r="E119" s="464"/>
      <c r="F119" s="118">
        <f>+B119</f>
        <v>0</v>
      </c>
      <c r="G119" s="288"/>
      <c r="H119" s="501"/>
      <c r="I119" s="502"/>
      <c r="J119" s="119"/>
      <c r="K119" s="288"/>
      <c r="L119" s="501"/>
      <c r="M119" s="502"/>
      <c r="N119" s="119"/>
      <c r="O119" s="288"/>
      <c r="P119" s="501"/>
      <c r="Q119" s="502"/>
      <c r="R119" s="119"/>
      <c r="S119" s="288"/>
      <c r="T119" s="501"/>
      <c r="U119" s="502"/>
      <c r="V119" s="119">
        <f>+B119</f>
        <v>0</v>
      </c>
      <c r="W119" s="288"/>
      <c r="X119" s="501"/>
      <c r="Y119" s="572"/>
      <c r="Z119" s="120">
        <f>+B119</f>
        <v>0</v>
      </c>
    </row>
    <row r="120" spans="1:27" ht="27.75" customHeight="1">
      <c r="A120" s="129"/>
      <c r="B120" s="691" t="s">
        <v>133</v>
      </c>
      <c r="C120" s="223" t="s">
        <v>301</v>
      </c>
      <c r="D120" s="438">
        <v>1250</v>
      </c>
      <c r="E120" s="442">
        <f>ROUND(F120*D120/100,-1)</f>
        <v>0</v>
      </c>
      <c r="F120" s="25">
        <f>+F$119</f>
        <v>0</v>
      </c>
      <c r="G120" s="300"/>
      <c r="H120" s="475"/>
      <c r="I120" s="442"/>
      <c r="J120" s="63"/>
      <c r="K120" s="300"/>
      <c r="L120" s="475"/>
      <c r="M120" s="442"/>
      <c r="N120" s="63"/>
      <c r="O120" s="300"/>
      <c r="P120" s="475"/>
      <c r="Q120" s="507"/>
      <c r="R120" s="73"/>
      <c r="S120" s="364" t="s">
        <v>39</v>
      </c>
      <c r="T120" s="475">
        <v>250</v>
      </c>
      <c r="U120" s="442">
        <f>ROUND(V120*T120/100,-1)</f>
        <v>0</v>
      </c>
      <c r="V120" s="25">
        <f>+V$119</f>
        <v>0</v>
      </c>
      <c r="W120" s="300"/>
      <c r="X120" s="577"/>
      <c r="Y120" s="442"/>
      <c r="Z120" s="30"/>
      <c r="AA120" s="43"/>
    </row>
    <row r="121" spans="1:27" ht="27.75" customHeight="1">
      <c r="A121" s="129"/>
      <c r="B121" s="691"/>
      <c r="C121" s="233" t="s">
        <v>302</v>
      </c>
      <c r="D121" s="439">
        <v>1610</v>
      </c>
      <c r="E121" s="442">
        <f>ROUND(F121*D121/100,-1)</f>
        <v>0</v>
      </c>
      <c r="F121" s="25">
        <f>+F$119</f>
        <v>0</v>
      </c>
      <c r="G121" s="300"/>
      <c r="H121" s="475"/>
      <c r="I121" s="442"/>
      <c r="J121" s="31"/>
      <c r="K121" s="300"/>
      <c r="L121" s="475"/>
      <c r="M121" s="442"/>
      <c r="N121" s="31"/>
      <c r="O121" s="300"/>
      <c r="P121" s="475"/>
      <c r="Q121" s="507"/>
      <c r="R121" s="73"/>
      <c r="S121" s="364" t="s">
        <v>40</v>
      </c>
      <c r="T121" s="475">
        <v>910</v>
      </c>
      <c r="U121" s="442">
        <f>ROUND(V121*T121/100,-1)</f>
        <v>0</v>
      </c>
      <c r="V121" s="25">
        <f>+V$119</f>
        <v>0</v>
      </c>
      <c r="W121" s="364" t="s">
        <v>40</v>
      </c>
      <c r="X121" s="475">
        <v>340</v>
      </c>
      <c r="Y121" s="442">
        <f>ROUND(Z121*X121/100,-1)</f>
        <v>0</v>
      </c>
      <c r="Z121" s="27">
        <f>+Z$119</f>
        <v>0</v>
      </c>
      <c r="AA121" s="43"/>
    </row>
    <row r="122" spans="1:27" ht="27.75" customHeight="1">
      <c r="A122" s="129"/>
      <c r="B122" s="691"/>
      <c r="C122" s="233" t="s">
        <v>303</v>
      </c>
      <c r="D122" s="439">
        <v>1800</v>
      </c>
      <c r="E122" s="442">
        <f>ROUND(F122*D122/100,-1)</f>
        <v>0</v>
      </c>
      <c r="F122" s="25">
        <f>+F$119</f>
        <v>0</v>
      </c>
      <c r="G122" s="300"/>
      <c r="H122" s="475"/>
      <c r="I122" s="442"/>
      <c r="J122" s="63"/>
      <c r="K122" s="300"/>
      <c r="L122" s="475"/>
      <c r="M122" s="442"/>
      <c r="N122" s="63"/>
      <c r="O122" s="300"/>
      <c r="P122" s="475"/>
      <c r="Q122" s="507"/>
      <c r="R122" s="73"/>
      <c r="S122" s="364" t="s">
        <v>41</v>
      </c>
      <c r="T122" s="475">
        <v>1090</v>
      </c>
      <c r="U122" s="442">
        <f>ROUND(V122*T122/100,-1)</f>
        <v>0</v>
      </c>
      <c r="V122" s="25">
        <f>+V$119</f>
        <v>0</v>
      </c>
      <c r="W122" s="300"/>
      <c r="X122" s="577"/>
      <c r="Y122" s="442"/>
      <c r="Z122" s="30"/>
      <c r="AA122" s="43"/>
    </row>
    <row r="123" spans="1:27" ht="27.75" customHeight="1" thickBot="1">
      <c r="A123" s="129"/>
      <c r="B123" s="691"/>
      <c r="C123" s="263"/>
      <c r="D123" s="448"/>
      <c r="E123" s="449"/>
      <c r="F123" s="47"/>
      <c r="G123" s="281"/>
      <c r="H123" s="448"/>
      <c r="I123" s="509"/>
      <c r="J123" s="60"/>
      <c r="K123" s="281"/>
      <c r="L123" s="448"/>
      <c r="M123" s="509"/>
      <c r="N123" s="60"/>
      <c r="O123" s="281"/>
      <c r="P123" s="524"/>
      <c r="Q123" s="491"/>
      <c r="R123" s="61"/>
      <c r="S123" s="281"/>
      <c r="T123" s="448"/>
      <c r="U123" s="449">
        <f>ROUND(V123*T123/100,-1)</f>
        <v>0</v>
      </c>
      <c r="V123" s="60"/>
      <c r="W123" s="281"/>
      <c r="X123" s="568"/>
      <c r="Y123" s="449"/>
      <c r="Z123" s="35"/>
      <c r="AA123" s="43"/>
    </row>
    <row r="124" spans="1:27" ht="27.75" customHeight="1" thickBot="1">
      <c r="A124" s="127"/>
      <c r="B124" s="169">
        <f>+D124+L124+P124+T124+X124</f>
        <v>7250</v>
      </c>
      <c r="C124" s="268" t="s">
        <v>20</v>
      </c>
      <c r="D124" s="468">
        <f>SUBTOTAL(9,D120:D123)</f>
        <v>4660</v>
      </c>
      <c r="E124" s="469">
        <f>SUBTOTAL(9,E120:E123)</f>
        <v>0</v>
      </c>
      <c r="F124" s="36"/>
      <c r="G124" s="260" t="s">
        <v>18</v>
      </c>
      <c r="H124" s="468"/>
      <c r="I124" s="469"/>
      <c r="J124" s="36"/>
      <c r="K124" s="260" t="s">
        <v>18</v>
      </c>
      <c r="L124" s="468"/>
      <c r="M124" s="469"/>
      <c r="N124" s="36"/>
      <c r="O124" s="264" t="s">
        <v>18</v>
      </c>
      <c r="P124" s="519"/>
      <c r="Q124" s="469"/>
      <c r="R124" s="36"/>
      <c r="S124" s="260" t="s">
        <v>18</v>
      </c>
      <c r="T124" s="468">
        <f>SUBTOTAL(9,T120:T123)</f>
        <v>2250</v>
      </c>
      <c r="U124" s="469">
        <f>SUBTOTAL(9,U120:U123)</f>
        <v>0</v>
      </c>
      <c r="V124" s="36"/>
      <c r="W124" s="271" t="s">
        <v>18</v>
      </c>
      <c r="X124" s="468">
        <f>SUBTOTAL(9,X120:X123)</f>
        <v>340</v>
      </c>
      <c r="Y124" s="469">
        <f>SUBTOTAL(9,Y120:Y123)</f>
        <v>0</v>
      </c>
      <c r="Z124" s="37"/>
    </row>
    <row r="125" spans="1:27" ht="27.75" customHeight="1" thickBot="1">
      <c r="A125" s="117"/>
      <c r="B125" s="171">
        <f>+$C$1</f>
        <v>0</v>
      </c>
      <c r="C125" s="261" t="str">
        <f>IF(E148+M148+Q148+U148+Y148&gt;0,"佐世保市 " &amp; TEXT(E148+M148+Q148+U148+Y148,"#,###,###枚"),"佐世保市")</f>
        <v>佐世保市</v>
      </c>
      <c r="D125" s="463"/>
      <c r="E125" s="464"/>
      <c r="F125" s="118">
        <f>+B125</f>
        <v>0</v>
      </c>
      <c r="G125" s="288"/>
      <c r="H125" s="501"/>
      <c r="I125" s="502"/>
      <c r="J125" s="119"/>
      <c r="K125" s="288"/>
      <c r="L125" s="501"/>
      <c r="M125" s="502"/>
      <c r="N125" s="119"/>
      <c r="O125" s="288"/>
      <c r="P125" s="501"/>
      <c r="Q125" s="502"/>
      <c r="R125" s="119">
        <f>+B125</f>
        <v>0</v>
      </c>
      <c r="S125" s="288"/>
      <c r="T125" s="501"/>
      <c r="U125" s="502"/>
      <c r="V125" s="119">
        <f>+B125</f>
        <v>0</v>
      </c>
      <c r="W125" s="288"/>
      <c r="X125" s="501"/>
      <c r="Y125" s="572"/>
      <c r="Z125" s="120">
        <f>+B125</f>
        <v>0</v>
      </c>
    </row>
    <row r="126" spans="1:27" ht="27.75" customHeight="1">
      <c r="A126" s="133"/>
      <c r="B126" s="689" t="s">
        <v>42</v>
      </c>
      <c r="C126" s="275" t="s">
        <v>304</v>
      </c>
      <c r="D126" s="478">
        <v>2930</v>
      </c>
      <c r="E126" s="479">
        <f>ROUND(F126*D126/100,-1)</f>
        <v>0</v>
      </c>
      <c r="F126" s="22">
        <f>+F$125</f>
        <v>0</v>
      </c>
      <c r="G126" s="308"/>
      <c r="H126" s="474"/>
      <c r="I126" s="441"/>
      <c r="J126" s="135"/>
      <c r="K126" s="308"/>
      <c r="L126" s="474"/>
      <c r="M126" s="441"/>
      <c r="N126" s="135"/>
      <c r="O126" s="362"/>
      <c r="P126" s="543"/>
      <c r="Q126" s="544"/>
      <c r="R126" s="135"/>
      <c r="S126" s="380"/>
      <c r="T126" s="556"/>
      <c r="U126" s="479"/>
      <c r="V126" s="79">
        <f>+V$125</f>
        <v>0</v>
      </c>
      <c r="W126" s="407" t="s">
        <v>320</v>
      </c>
      <c r="X126" s="580">
        <v>1630</v>
      </c>
      <c r="Y126" s="581">
        <f>ROUND(Z126*X126/100,-1)</f>
        <v>0</v>
      </c>
      <c r="Z126" s="24">
        <f>+Z$125</f>
        <v>0</v>
      </c>
      <c r="AA126" s="122"/>
    </row>
    <row r="127" spans="1:27" ht="27.75" customHeight="1">
      <c r="A127" s="133"/>
      <c r="B127" s="691"/>
      <c r="C127" s="276" t="s">
        <v>194</v>
      </c>
      <c r="D127" s="480"/>
      <c r="E127" s="481"/>
      <c r="F127" s="78"/>
      <c r="G127" s="303"/>
      <c r="H127" s="510"/>
      <c r="I127" s="442"/>
      <c r="J127" s="31"/>
      <c r="K127" s="303"/>
      <c r="L127" s="510"/>
      <c r="M127" s="442"/>
      <c r="N127" s="31"/>
      <c r="O127" s="363" t="s">
        <v>311</v>
      </c>
      <c r="P127" s="475">
        <v>630</v>
      </c>
      <c r="Q127" s="442">
        <f>ROUND(R127*P127/100,-1)</f>
        <v>0</v>
      </c>
      <c r="R127" s="25">
        <f t="shared" ref="R127:R131" si="42">+R$125</f>
        <v>0</v>
      </c>
      <c r="S127" s="381" t="s">
        <v>43</v>
      </c>
      <c r="T127" s="557">
        <v>410</v>
      </c>
      <c r="U127" s="558">
        <f>ROUND(V127*T127/100,-1)</f>
        <v>0</v>
      </c>
      <c r="V127" s="81">
        <f>+V$125</f>
        <v>0</v>
      </c>
      <c r="W127" s="408" t="s">
        <v>321</v>
      </c>
      <c r="X127" s="582">
        <v>2210</v>
      </c>
      <c r="Y127" s="583">
        <f>ROUND(Z127*X127/100,-1)</f>
        <v>0</v>
      </c>
      <c r="Z127" s="27">
        <f>+Z$125</f>
        <v>0</v>
      </c>
    </row>
    <row r="128" spans="1:27" ht="27.75" customHeight="1">
      <c r="A128" s="133"/>
      <c r="B128" s="691"/>
      <c r="C128" s="277"/>
      <c r="D128" s="482"/>
      <c r="E128" s="483"/>
      <c r="F128" s="77">
        <f t="shared" ref="F128:F140" si="43">+F$125</f>
        <v>0</v>
      </c>
      <c r="G128" s="309"/>
      <c r="H128" s="475"/>
      <c r="I128" s="445"/>
      <c r="J128" s="31"/>
      <c r="K128" s="309"/>
      <c r="L128" s="475"/>
      <c r="M128" s="445"/>
      <c r="N128" s="31"/>
      <c r="O128" s="364" t="s">
        <v>312</v>
      </c>
      <c r="P128" s="475">
        <v>420</v>
      </c>
      <c r="Q128" s="442">
        <f>ROUND(R128*P128/100,-1)</f>
        <v>0</v>
      </c>
      <c r="R128" s="25">
        <f t="shared" si="42"/>
        <v>0</v>
      </c>
      <c r="S128" s="382" t="s">
        <v>109</v>
      </c>
      <c r="T128" s="559"/>
      <c r="U128" s="560"/>
      <c r="V128" s="80"/>
      <c r="W128" s="363" t="s">
        <v>322</v>
      </c>
      <c r="X128" s="470">
        <v>1620</v>
      </c>
      <c r="Y128" s="453">
        <f t="shared" ref="Y128:Y139" si="44">ROUND(Z128*X128/100,-1)</f>
        <v>0</v>
      </c>
      <c r="Z128" s="27">
        <f t="shared" ref="Z128:Z139" si="45">+Z$125</f>
        <v>0</v>
      </c>
      <c r="AA128" s="122"/>
    </row>
    <row r="129" spans="1:29" ht="27.75" customHeight="1">
      <c r="A129" s="133"/>
      <c r="B129" s="691"/>
      <c r="C129" s="233" t="s">
        <v>305</v>
      </c>
      <c r="D129" s="439">
        <v>2520</v>
      </c>
      <c r="E129" s="442">
        <f>ROUND(F129*D129/100,-1)</f>
        <v>0</v>
      </c>
      <c r="F129" s="25">
        <f t="shared" si="43"/>
        <v>0</v>
      </c>
      <c r="G129" s="303"/>
      <c r="H129" s="510"/>
      <c r="I129" s="442"/>
      <c r="J129" s="31"/>
      <c r="K129" s="303"/>
      <c r="L129" s="510"/>
      <c r="M129" s="442"/>
      <c r="N129" s="31"/>
      <c r="O129" s="364" t="s">
        <v>44</v>
      </c>
      <c r="P129" s="475">
        <v>200</v>
      </c>
      <c r="Q129" s="442">
        <f>ROUND(R129*P129/100,-1)</f>
        <v>0</v>
      </c>
      <c r="R129" s="25">
        <f t="shared" si="42"/>
        <v>0</v>
      </c>
      <c r="S129" s="352"/>
      <c r="T129" s="466"/>
      <c r="U129" s="442"/>
      <c r="V129" s="80"/>
      <c r="W129" s="350"/>
      <c r="X129" s="470"/>
      <c r="Y129" s="453"/>
      <c r="Z129" s="40"/>
    </row>
    <row r="130" spans="1:29" ht="27.75" customHeight="1">
      <c r="A130" s="133"/>
      <c r="B130" s="691"/>
      <c r="C130" s="278"/>
      <c r="D130" s="439"/>
      <c r="E130" s="442"/>
      <c r="F130" s="25">
        <f t="shared" si="43"/>
        <v>0</v>
      </c>
      <c r="G130" s="309"/>
      <c r="H130" s="475"/>
      <c r="I130" s="445"/>
      <c r="J130" s="31"/>
      <c r="K130" s="309"/>
      <c r="L130" s="475"/>
      <c r="M130" s="445"/>
      <c r="N130" s="31"/>
      <c r="O130" s="365" t="s">
        <v>313</v>
      </c>
      <c r="P130" s="545">
        <v>440</v>
      </c>
      <c r="Q130" s="442">
        <f>ROUND(R130*P130/100,-1)</f>
        <v>0</v>
      </c>
      <c r="R130" s="25">
        <f t="shared" si="42"/>
        <v>0</v>
      </c>
      <c r="S130" s="350"/>
      <c r="T130" s="475"/>
      <c r="U130" s="442"/>
      <c r="V130" s="80"/>
      <c r="W130" s="350"/>
      <c r="X130" s="470"/>
      <c r="Y130" s="453"/>
      <c r="Z130" s="40"/>
      <c r="AA130" s="122"/>
    </row>
    <row r="131" spans="1:29" ht="27.75" customHeight="1">
      <c r="A131" s="133"/>
      <c r="B131" s="691"/>
      <c r="C131" s="233" t="s">
        <v>104</v>
      </c>
      <c r="D131" s="439">
        <v>500</v>
      </c>
      <c r="E131" s="442">
        <f>ROUND(F131*D131/100,-1)</f>
        <v>0</v>
      </c>
      <c r="F131" s="25">
        <f t="shared" si="43"/>
        <v>0</v>
      </c>
      <c r="G131" s="303"/>
      <c r="H131" s="510"/>
      <c r="I131" s="442"/>
      <c r="J131" s="31"/>
      <c r="K131" s="303"/>
      <c r="L131" s="510"/>
      <c r="M131" s="442"/>
      <c r="N131" s="31"/>
      <c r="O131" s="365" t="s">
        <v>314</v>
      </c>
      <c r="P131" s="545">
        <v>910</v>
      </c>
      <c r="Q131" s="442">
        <f>ROUND(R131*P131/100,-1)</f>
        <v>0</v>
      </c>
      <c r="R131" s="25">
        <f t="shared" si="42"/>
        <v>0</v>
      </c>
      <c r="S131" s="363" t="s">
        <v>315</v>
      </c>
      <c r="T131" s="475">
        <v>1590</v>
      </c>
      <c r="U131" s="442">
        <f t="shared" ref="U131:U143" si="46">ROUND(V131*T131/100,-1)</f>
        <v>0</v>
      </c>
      <c r="V131" s="81">
        <f t="shared" ref="V131:V141" si="47">+V$125</f>
        <v>0</v>
      </c>
      <c r="W131" s="363" t="s">
        <v>323</v>
      </c>
      <c r="X131" s="470">
        <v>710</v>
      </c>
      <c r="Y131" s="453">
        <f t="shared" si="44"/>
        <v>0</v>
      </c>
      <c r="Z131" s="27">
        <f t="shared" si="45"/>
        <v>0</v>
      </c>
    </row>
    <row r="132" spans="1:29" ht="27.75" customHeight="1">
      <c r="A132" s="133"/>
      <c r="B132" s="691"/>
      <c r="C132" s="233" t="s">
        <v>105</v>
      </c>
      <c r="D132" s="439">
        <v>400</v>
      </c>
      <c r="E132" s="442">
        <f>ROUND(F132*D132/100,-1)</f>
        <v>0</v>
      </c>
      <c r="F132" s="25">
        <f t="shared" si="43"/>
        <v>0</v>
      </c>
      <c r="G132" s="310"/>
      <c r="H132" s="475"/>
      <c r="I132" s="442"/>
      <c r="J132" s="31"/>
      <c r="K132" s="310"/>
      <c r="L132" s="475"/>
      <c r="M132" s="442"/>
      <c r="N132" s="31"/>
      <c r="O132" s="366"/>
      <c r="P132" s="546"/>
      <c r="Q132" s="547"/>
      <c r="R132" s="31"/>
      <c r="S132" s="363" t="s">
        <v>316</v>
      </c>
      <c r="T132" s="475">
        <v>1550</v>
      </c>
      <c r="U132" s="442">
        <f t="shared" si="46"/>
        <v>0</v>
      </c>
      <c r="V132" s="81">
        <f t="shared" si="47"/>
        <v>0</v>
      </c>
      <c r="W132" s="363" t="s">
        <v>324</v>
      </c>
      <c r="X132" s="470">
        <v>630</v>
      </c>
      <c r="Y132" s="453">
        <f t="shared" si="44"/>
        <v>0</v>
      </c>
      <c r="Z132" s="27">
        <f t="shared" si="45"/>
        <v>0</v>
      </c>
      <c r="AA132" s="122"/>
    </row>
    <row r="133" spans="1:29" ht="27.75" customHeight="1">
      <c r="A133" s="133"/>
      <c r="B133" s="691"/>
      <c r="C133" s="226" t="s">
        <v>134</v>
      </c>
      <c r="D133" s="443">
        <v>1800</v>
      </c>
      <c r="E133" s="453">
        <f t="shared" ref="E133:E140" si="48">ROUND(F133*D133/100,-1)</f>
        <v>0</v>
      </c>
      <c r="F133" s="25">
        <f t="shared" si="43"/>
        <v>0</v>
      </c>
      <c r="G133" s="309"/>
      <c r="H133" s="475"/>
      <c r="I133" s="445"/>
      <c r="J133" s="31"/>
      <c r="K133" s="309"/>
      <c r="L133" s="475"/>
      <c r="M133" s="445"/>
      <c r="N133" s="31"/>
      <c r="O133" s="367"/>
      <c r="P133" s="548"/>
      <c r="Q133" s="549"/>
      <c r="R133" s="82"/>
      <c r="S133" s="363" t="s">
        <v>317</v>
      </c>
      <c r="T133" s="475">
        <v>1470</v>
      </c>
      <c r="U133" s="442">
        <f t="shared" si="46"/>
        <v>0</v>
      </c>
      <c r="V133" s="81">
        <f t="shared" si="47"/>
        <v>0</v>
      </c>
      <c r="W133" s="363" t="s">
        <v>325</v>
      </c>
      <c r="X133" s="470">
        <v>270</v>
      </c>
      <c r="Y133" s="453">
        <f t="shared" si="44"/>
        <v>0</v>
      </c>
      <c r="Z133" s="27">
        <f t="shared" si="45"/>
        <v>0</v>
      </c>
      <c r="AA133" s="122"/>
    </row>
    <row r="134" spans="1:29" ht="27.75" customHeight="1">
      <c r="A134" s="133"/>
      <c r="B134" s="691"/>
      <c r="C134" s="223" t="s">
        <v>306</v>
      </c>
      <c r="D134" s="438">
        <v>1010</v>
      </c>
      <c r="E134" s="442">
        <f t="shared" si="48"/>
        <v>0</v>
      </c>
      <c r="F134" s="25">
        <f t="shared" si="43"/>
        <v>0</v>
      </c>
      <c r="G134" s="303"/>
      <c r="H134" s="510"/>
      <c r="I134" s="442"/>
      <c r="J134" s="31"/>
      <c r="K134" s="303"/>
      <c r="L134" s="510"/>
      <c r="M134" s="442"/>
      <c r="N134" s="31"/>
      <c r="O134" s="309"/>
      <c r="P134" s="475"/>
      <c r="Q134" s="445"/>
      <c r="R134" s="65"/>
      <c r="S134" s="363" t="s">
        <v>45</v>
      </c>
      <c r="T134" s="475">
        <v>590</v>
      </c>
      <c r="U134" s="442">
        <f t="shared" si="46"/>
        <v>0</v>
      </c>
      <c r="V134" s="81">
        <f t="shared" si="47"/>
        <v>0</v>
      </c>
      <c r="W134" s="363" t="s">
        <v>326</v>
      </c>
      <c r="X134" s="470">
        <v>890</v>
      </c>
      <c r="Y134" s="453">
        <f t="shared" si="44"/>
        <v>0</v>
      </c>
      <c r="Z134" s="27">
        <f t="shared" si="45"/>
        <v>0</v>
      </c>
      <c r="AA134" s="122"/>
    </row>
    <row r="135" spans="1:29" ht="27.75" customHeight="1">
      <c r="A135" s="133"/>
      <c r="B135" s="691"/>
      <c r="C135" s="233" t="s">
        <v>106</v>
      </c>
      <c r="D135" s="439">
        <v>970</v>
      </c>
      <c r="E135" s="442">
        <f t="shared" si="48"/>
        <v>0</v>
      </c>
      <c r="F135" s="25">
        <f t="shared" si="43"/>
        <v>0</v>
      </c>
      <c r="G135" s="310"/>
      <c r="H135" s="475"/>
      <c r="I135" s="442"/>
      <c r="J135" s="31"/>
      <c r="K135" s="310"/>
      <c r="L135" s="475"/>
      <c r="M135" s="442"/>
      <c r="N135" s="31"/>
      <c r="O135" s="368"/>
      <c r="P135" s="546"/>
      <c r="Q135" s="547"/>
      <c r="R135" s="31"/>
      <c r="S135" s="363" t="s">
        <v>318</v>
      </c>
      <c r="T135" s="475">
        <v>560</v>
      </c>
      <c r="U135" s="442">
        <f t="shared" si="46"/>
        <v>0</v>
      </c>
      <c r="V135" s="81">
        <f t="shared" si="47"/>
        <v>0</v>
      </c>
      <c r="W135" s="363" t="s">
        <v>327</v>
      </c>
      <c r="X135" s="470">
        <v>510</v>
      </c>
      <c r="Y135" s="453">
        <f t="shared" si="44"/>
        <v>0</v>
      </c>
      <c r="Z135" s="27">
        <f t="shared" si="45"/>
        <v>0</v>
      </c>
      <c r="AA135" s="122"/>
    </row>
    <row r="136" spans="1:29" ht="27.75" customHeight="1">
      <c r="A136" s="133"/>
      <c r="B136" s="691"/>
      <c r="C136" s="233" t="s">
        <v>107</v>
      </c>
      <c r="D136" s="439">
        <v>510</v>
      </c>
      <c r="E136" s="442">
        <f t="shared" si="48"/>
        <v>0</v>
      </c>
      <c r="F136" s="25">
        <f t="shared" si="43"/>
        <v>0</v>
      </c>
      <c r="G136" s="311"/>
      <c r="H136" s="475"/>
      <c r="I136" s="442"/>
      <c r="J136" s="31"/>
      <c r="K136" s="311"/>
      <c r="L136" s="475"/>
      <c r="M136" s="442"/>
      <c r="N136" s="31"/>
      <c r="O136" s="367"/>
      <c r="P136" s="548"/>
      <c r="Q136" s="549"/>
      <c r="R136" s="82"/>
      <c r="S136" s="363" t="s">
        <v>319</v>
      </c>
      <c r="T136" s="475">
        <v>700</v>
      </c>
      <c r="U136" s="442">
        <f t="shared" si="46"/>
        <v>0</v>
      </c>
      <c r="V136" s="81">
        <f t="shared" si="47"/>
        <v>0</v>
      </c>
      <c r="W136" s="363" t="s">
        <v>328</v>
      </c>
      <c r="X136" s="470">
        <v>1370</v>
      </c>
      <c r="Y136" s="453">
        <f t="shared" si="44"/>
        <v>0</v>
      </c>
      <c r="Z136" s="27">
        <f t="shared" si="45"/>
        <v>0</v>
      </c>
      <c r="AA136" s="122"/>
    </row>
    <row r="137" spans="1:29" ht="27.75" customHeight="1">
      <c r="A137" s="133"/>
      <c r="B137" s="691"/>
      <c r="C137" s="233" t="s">
        <v>108</v>
      </c>
      <c r="D137" s="439">
        <v>1490</v>
      </c>
      <c r="E137" s="442">
        <f t="shared" si="48"/>
        <v>0</v>
      </c>
      <c r="F137" s="25">
        <f t="shared" si="43"/>
        <v>0</v>
      </c>
      <c r="G137" s="311"/>
      <c r="H137" s="475"/>
      <c r="I137" s="442"/>
      <c r="J137" s="31"/>
      <c r="K137" s="311"/>
      <c r="L137" s="475"/>
      <c r="M137" s="442"/>
      <c r="N137" s="31"/>
      <c r="O137" s="309"/>
      <c r="P137" s="475"/>
      <c r="Q137" s="445"/>
      <c r="R137" s="65"/>
      <c r="S137" s="363" t="s">
        <v>46</v>
      </c>
      <c r="T137" s="475">
        <v>730</v>
      </c>
      <c r="U137" s="442">
        <f t="shared" si="46"/>
        <v>0</v>
      </c>
      <c r="V137" s="81">
        <f t="shared" si="47"/>
        <v>0</v>
      </c>
      <c r="W137" s="363" t="s">
        <v>329</v>
      </c>
      <c r="X137" s="470">
        <v>380</v>
      </c>
      <c r="Y137" s="453">
        <f t="shared" si="44"/>
        <v>0</v>
      </c>
      <c r="Z137" s="27">
        <f t="shared" si="45"/>
        <v>0</v>
      </c>
      <c r="AA137" s="122"/>
    </row>
    <row r="138" spans="1:29" ht="27.75" customHeight="1">
      <c r="A138" s="133"/>
      <c r="B138" s="691"/>
      <c r="C138" s="233" t="s">
        <v>307</v>
      </c>
      <c r="D138" s="439">
        <v>820</v>
      </c>
      <c r="E138" s="442">
        <f t="shared" si="48"/>
        <v>0</v>
      </c>
      <c r="F138" s="25">
        <f t="shared" si="43"/>
        <v>0</v>
      </c>
      <c r="G138" s="311"/>
      <c r="H138" s="475"/>
      <c r="I138" s="442"/>
      <c r="J138" s="31"/>
      <c r="K138" s="311"/>
      <c r="L138" s="475"/>
      <c r="M138" s="442"/>
      <c r="N138" s="31"/>
      <c r="O138" s="368"/>
      <c r="P138" s="546"/>
      <c r="Q138" s="547"/>
      <c r="R138" s="31"/>
      <c r="S138" s="363" t="s">
        <v>47</v>
      </c>
      <c r="T138" s="475">
        <v>720</v>
      </c>
      <c r="U138" s="442">
        <f t="shared" si="46"/>
        <v>0</v>
      </c>
      <c r="V138" s="81">
        <f t="shared" si="47"/>
        <v>0</v>
      </c>
      <c r="W138" s="363" t="s">
        <v>330</v>
      </c>
      <c r="X138" s="470">
        <v>1130</v>
      </c>
      <c r="Y138" s="453">
        <f t="shared" si="44"/>
        <v>0</v>
      </c>
      <c r="Z138" s="27">
        <f t="shared" si="45"/>
        <v>0</v>
      </c>
      <c r="AA138" s="122"/>
    </row>
    <row r="139" spans="1:29" ht="27.75" customHeight="1">
      <c r="A139" s="133"/>
      <c r="B139" s="691"/>
      <c r="C139" s="233" t="s">
        <v>49</v>
      </c>
      <c r="D139" s="439">
        <v>1320</v>
      </c>
      <c r="E139" s="442">
        <f t="shared" si="48"/>
        <v>0</v>
      </c>
      <c r="F139" s="25">
        <f t="shared" si="43"/>
        <v>0</v>
      </c>
      <c r="G139" s="299"/>
      <c r="H139" s="475"/>
      <c r="I139" s="442"/>
      <c r="J139" s="31"/>
      <c r="K139" s="299"/>
      <c r="L139" s="475"/>
      <c r="M139" s="442"/>
      <c r="N139" s="31"/>
      <c r="O139" s="367"/>
      <c r="P139" s="548"/>
      <c r="Q139" s="549"/>
      <c r="R139" s="82"/>
      <c r="S139" s="363" t="s">
        <v>48</v>
      </c>
      <c r="T139" s="475">
        <v>450</v>
      </c>
      <c r="U139" s="442">
        <f t="shared" si="46"/>
        <v>0</v>
      </c>
      <c r="V139" s="81">
        <f t="shared" si="47"/>
        <v>0</v>
      </c>
      <c r="W139" s="363" t="s">
        <v>331</v>
      </c>
      <c r="X139" s="470">
        <v>960</v>
      </c>
      <c r="Y139" s="453">
        <f t="shared" si="44"/>
        <v>0</v>
      </c>
      <c r="Z139" s="27">
        <f t="shared" si="45"/>
        <v>0</v>
      </c>
      <c r="AA139" s="122"/>
    </row>
    <row r="140" spans="1:29" ht="27.75" customHeight="1">
      <c r="A140" s="133"/>
      <c r="B140" s="691"/>
      <c r="C140" s="223" t="s">
        <v>110</v>
      </c>
      <c r="D140" s="439">
        <v>10</v>
      </c>
      <c r="E140" s="442">
        <f t="shared" si="48"/>
        <v>0</v>
      </c>
      <c r="F140" s="25">
        <f t="shared" si="43"/>
        <v>0</v>
      </c>
      <c r="G140" s="312"/>
      <c r="H140" s="475"/>
      <c r="I140" s="442"/>
      <c r="J140" s="31"/>
      <c r="K140" s="312"/>
      <c r="L140" s="475"/>
      <c r="M140" s="442"/>
      <c r="N140" s="31"/>
      <c r="O140" s="309"/>
      <c r="P140" s="475"/>
      <c r="Q140" s="445"/>
      <c r="R140" s="65"/>
      <c r="S140" s="363" t="s">
        <v>183</v>
      </c>
      <c r="T140" s="475">
        <v>560</v>
      </c>
      <c r="U140" s="442">
        <f t="shared" si="46"/>
        <v>0</v>
      </c>
      <c r="V140" s="81">
        <f t="shared" si="47"/>
        <v>0</v>
      </c>
      <c r="W140" s="363"/>
      <c r="X140" s="470"/>
      <c r="Y140" s="453"/>
      <c r="Z140" s="40"/>
      <c r="AA140" s="122"/>
    </row>
    <row r="141" spans="1:29" ht="27.75" customHeight="1" thickBot="1">
      <c r="A141" s="133"/>
      <c r="B141" s="691"/>
      <c r="C141" s="279" t="s">
        <v>308</v>
      </c>
      <c r="D141" s="454">
        <v>650</v>
      </c>
      <c r="E141" s="445">
        <f>ROUND(F141*D141/100,-1)</f>
        <v>0</v>
      </c>
      <c r="F141" s="34">
        <f>+F$125</f>
        <v>0</v>
      </c>
      <c r="G141" s="313"/>
      <c r="H141" s="511"/>
      <c r="I141" s="445"/>
      <c r="J141" s="136"/>
      <c r="K141" s="313"/>
      <c r="L141" s="511"/>
      <c r="M141" s="445"/>
      <c r="N141" s="136"/>
      <c r="O141" s="369"/>
      <c r="P141" s="550"/>
      <c r="Q141" s="551"/>
      <c r="R141" s="136"/>
      <c r="S141" s="381" t="s">
        <v>90</v>
      </c>
      <c r="T141" s="493">
        <v>740</v>
      </c>
      <c r="U141" s="445">
        <f t="shared" si="46"/>
        <v>0</v>
      </c>
      <c r="V141" s="197">
        <f t="shared" si="47"/>
        <v>0</v>
      </c>
      <c r="W141" s="363"/>
      <c r="X141" s="470"/>
      <c r="Y141" s="453"/>
      <c r="Z141" s="40"/>
      <c r="AA141" s="122"/>
    </row>
    <row r="142" spans="1:29" ht="27.75" customHeight="1">
      <c r="A142" s="133"/>
      <c r="B142" s="697" t="s">
        <v>122</v>
      </c>
      <c r="C142" s="265" t="s">
        <v>309</v>
      </c>
      <c r="D142" s="440">
        <v>1080</v>
      </c>
      <c r="E142" s="447">
        <f t="shared" ref="E142:E147" si="49">ROUND(F142*D142/100,-1)</f>
        <v>0</v>
      </c>
      <c r="F142" s="22">
        <f t="shared" ref="F142:F147" si="50">+F$125</f>
        <v>0</v>
      </c>
      <c r="G142" s="314"/>
      <c r="H142" s="474"/>
      <c r="I142" s="447"/>
      <c r="J142" s="135"/>
      <c r="K142" s="314"/>
      <c r="L142" s="474"/>
      <c r="M142" s="447"/>
      <c r="N142" s="135"/>
      <c r="O142" s="308"/>
      <c r="P142" s="474"/>
      <c r="Q142" s="447"/>
      <c r="R142" s="199"/>
      <c r="S142" s="383" t="s">
        <v>93</v>
      </c>
      <c r="T142" s="474">
        <v>310</v>
      </c>
      <c r="U142" s="447">
        <f t="shared" si="46"/>
        <v>0</v>
      </c>
      <c r="V142" s="22">
        <f t="shared" ref="V142:V143" si="51">+V$125</f>
        <v>0</v>
      </c>
      <c r="W142" s="239"/>
      <c r="X142" s="537"/>
      <c r="Y142" s="447"/>
      <c r="Z142" s="200"/>
      <c r="AA142" s="122"/>
    </row>
    <row r="143" spans="1:29" ht="27.75" customHeight="1">
      <c r="A143" s="133"/>
      <c r="B143" s="697"/>
      <c r="C143" s="278"/>
      <c r="D143" s="439"/>
      <c r="E143" s="442"/>
      <c r="F143" s="25">
        <f t="shared" si="50"/>
        <v>0</v>
      </c>
      <c r="G143" s="315"/>
      <c r="H143" s="512"/>
      <c r="I143" s="513"/>
      <c r="J143" s="198"/>
      <c r="K143" s="315"/>
      <c r="L143" s="512"/>
      <c r="M143" s="513"/>
      <c r="N143" s="198"/>
      <c r="O143" s="315"/>
      <c r="P143" s="512"/>
      <c r="Q143" s="513"/>
      <c r="R143" s="201"/>
      <c r="S143" s="384" t="s">
        <v>94</v>
      </c>
      <c r="T143" s="512">
        <v>240</v>
      </c>
      <c r="U143" s="451">
        <f t="shared" si="46"/>
        <v>0</v>
      </c>
      <c r="V143" s="77">
        <f t="shared" si="51"/>
        <v>0</v>
      </c>
      <c r="W143" s="409"/>
      <c r="X143" s="512"/>
      <c r="Y143" s="451"/>
      <c r="Z143" s="124"/>
      <c r="AA143" s="122"/>
    </row>
    <row r="144" spans="1:29" ht="27.75" customHeight="1">
      <c r="A144" s="133"/>
      <c r="B144" s="697"/>
      <c r="C144" s="278"/>
      <c r="D144" s="439"/>
      <c r="E144" s="442"/>
      <c r="F144" s="25">
        <f t="shared" si="50"/>
        <v>0</v>
      </c>
      <c r="G144" s="300"/>
      <c r="H144" s="475"/>
      <c r="I144" s="507"/>
      <c r="J144" s="73"/>
      <c r="K144" s="300"/>
      <c r="L144" s="475"/>
      <c r="M144" s="507"/>
      <c r="N144" s="73"/>
      <c r="O144" s="300"/>
      <c r="P144" s="475"/>
      <c r="Q144" s="507"/>
      <c r="R144" s="198"/>
      <c r="S144" s="363"/>
      <c r="T144" s="470"/>
      <c r="U144" s="453"/>
      <c r="V144" s="31"/>
      <c r="W144" s="266"/>
      <c r="X144" s="475"/>
      <c r="Y144" s="442"/>
      <c r="Z144" s="40"/>
      <c r="AA144" s="122"/>
      <c r="AB144" s="55"/>
      <c r="AC144" s="55"/>
    </row>
    <row r="145" spans="1:29" ht="27.75" customHeight="1">
      <c r="A145" s="133"/>
      <c r="B145" s="697"/>
      <c r="C145" s="266" t="s">
        <v>143</v>
      </c>
      <c r="D145" s="439"/>
      <c r="E145" s="442"/>
      <c r="F145" s="25">
        <f t="shared" si="50"/>
        <v>0</v>
      </c>
      <c r="G145" s="300"/>
      <c r="H145" s="475"/>
      <c r="I145" s="507"/>
      <c r="J145" s="73"/>
      <c r="K145" s="300"/>
      <c r="L145" s="475"/>
      <c r="M145" s="507"/>
      <c r="N145" s="73"/>
      <c r="O145" s="300"/>
      <c r="P145" s="475"/>
      <c r="Q145" s="507"/>
      <c r="R145" s="73"/>
      <c r="S145" s="363" t="s">
        <v>95</v>
      </c>
      <c r="T145" s="475">
        <v>200</v>
      </c>
      <c r="U145" s="442">
        <f t="shared" ref="U145:U146" si="52">ROUND(V145*T145/100,-1)</f>
        <v>0</v>
      </c>
      <c r="V145" s="25">
        <f>+V$125</f>
        <v>0</v>
      </c>
      <c r="W145" s="266"/>
      <c r="X145" s="475"/>
      <c r="Y145" s="442"/>
      <c r="Z145" s="40"/>
      <c r="AB145" s="55"/>
    </row>
    <row r="146" spans="1:29" ht="27.75" customHeight="1">
      <c r="A146" s="133"/>
      <c r="B146" s="697"/>
      <c r="C146" s="233" t="s">
        <v>310</v>
      </c>
      <c r="D146" s="439">
        <v>1700</v>
      </c>
      <c r="E146" s="442">
        <f t="shared" si="49"/>
        <v>0</v>
      </c>
      <c r="F146" s="94">
        <f t="shared" si="50"/>
        <v>0</v>
      </c>
      <c r="G146" s="300"/>
      <c r="H146" s="475"/>
      <c r="I146" s="507"/>
      <c r="J146" s="73"/>
      <c r="K146" s="300"/>
      <c r="L146" s="475"/>
      <c r="M146" s="507"/>
      <c r="N146" s="73"/>
      <c r="O146" s="300"/>
      <c r="P146" s="475"/>
      <c r="Q146" s="507"/>
      <c r="R146" s="73"/>
      <c r="S146" s="363" t="s">
        <v>96</v>
      </c>
      <c r="T146" s="520">
        <v>180</v>
      </c>
      <c r="U146" s="442">
        <f t="shared" si="52"/>
        <v>0</v>
      </c>
      <c r="V146" s="94">
        <f>+V$125</f>
        <v>0</v>
      </c>
      <c r="W146" s="241"/>
      <c r="X146" s="475"/>
      <c r="Y146" s="442"/>
      <c r="Z146" s="165"/>
      <c r="AA146" s="122"/>
    </row>
    <row r="147" spans="1:29" ht="27.75" customHeight="1" thickBot="1">
      <c r="A147" s="133"/>
      <c r="B147" s="697"/>
      <c r="C147" s="279" t="s">
        <v>195</v>
      </c>
      <c r="D147" s="452">
        <v>140</v>
      </c>
      <c r="E147" s="445">
        <f t="shared" si="49"/>
        <v>0</v>
      </c>
      <c r="F147" s="34">
        <f t="shared" si="50"/>
        <v>0</v>
      </c>
      <c r="G147" s="316"/>
      <c r="H147" s="493"/>
      <c r="I147" s="514"/>
      <c r="J147" s="202"/>
      <c r="K147" s="316"/>
      <c r="L147" s="493"/>
      <c r="M147" s="514"/>
      <c r="N147" s="202"/>
      <c r="O147" s="316"/>
      <c r="P147" s="493"/>
      <c r="Q147" s="514"/>
      <c r="R147" s="203"/>
      <c r="S147" s="381"/>
      <c r="T147" s="561"/>
      <c r="U147" s="455"/>
      <c r="V147" s="204"/>
      <c r="W147" s="332"/>
      <c r="X147" s="584"/>
      <c r="Y147" s="445"/>
      <c r="Z147" s="205"/>
    </row>
    <row r="148" spans="1:29" ht="27.75" customHeight="1" thickBot="1">
      <c r="A148" s="133"/>
      <c r="B148" s="169">
        <f>+D148+L148+P148+T148+X148</f>
        <v>43760</v>
      </c>
      <c r="C148" s="268" t="s">
        <v>20</v>
      </c>
      <c r="D148" s="468">
        <f>SUBTOTAL(9,D126:D147)</f>
        <v>17850</v>
      </c>
      <c r="E148" s="469">
        <f>SUBTOTAL(9,E126:E147)</f>
        <v>0</v>
      </c>
      <c r="F148" s="36"/>
      <c r="G148" s="260" t="s">
        <v>18</v>
      </c>
      <c r="H148" s="468"/>
      <c r="I148" s="469"/>
      <c r="J148" s="36"/>
      <c r="K148" s="260" t="s">
        <v>18</v>
      </c>
      <c r="L148" s="468"/>
      <c r="M148" s="469"/>
      <c r="N148" s="36"/>
      <c r="O148" s="268" t="s">
        <v>18</v>
      </c>
      <c r="P148" s="468">
        <f>SUBTOTAL(9,P126:P147)</f>
        <v>2600</v>
      </c>
      <c r="Q148" s="469">
        <f>SUBTOTAL(9,Q126:Q147)</f>
        <v>0</v>
      </c>
      <c r="R148" s="206"/>
      <c r="S148" s="260" t="s">
        <v>18</v>
      </c>
      <c r="T148" s="468">
        <f>SUBTOTAL(9,T126:T147)</f>
        <v>11000</v>
      </c>
      <c r="U148" s="469">
        <f>SUBTOTAL(9,U126:U147)</f>
        <v>0</v>
      </c>
      <c r="V148" s="36"/>
      <c r="W148" s="260" t="s">
        <v>18</v>
      </c>
      <c r="X148" s="468">
        <f>SUBTOTAL(9,X126:X147)</f>
        <v>12310</v>
      </c>
      <c r="Y148" s="469">
        <f>SUBTOTAL(9,Y126:Y147)</f>
        <v>0</v>
      </c>
      <c r="Z148" s="37"/>
      <c r="AA148" s="122"/>
    </row>
    <row r="149" spans="1:29" ht="27.75" customHeight="1" thickBot="1">
      <c r="A149" s="127"/>
      <c r="B149" s="171">
        <f>+$C$1</f>
        <v>0</v>
      </c>
      <c r="C149" s="261" t="str">
        <f>IF(E152+M152+Q152+U152+Y152&gt;0,"北松浦郡" &amp; TEXT(E152+M152+Q152+U152+Y152,"#,###,###枚"),"北松浦郡")</f>
        <v>北松浦郡</v>
      </c>
      <c r="D149" s="463"/>
      <c r="E149" s="464"/>
      <c r="F149" s="118">
        <f>+B149</f>
        <v>0</v>
      </c>
      <c r="G149" s="288"/>
      <c r="H149" s="501"/>
      <c r="I149" s="502"/>
      <c r="J149" s="119"/>
      <c r="K149" s="288"/>
      <c r="L149" s="501"/>
      <c r="M149" s="502"/>
      <c r="N149" s="119"/>
      <c r="O149" s="288"/>
      <c r="P149" s="501"/>
      <c r="Q149" s="502"/>
      <c r="R149" s="119"/>
      <c r="S149" s="288"/>
      <c r="T149" s="501"/>
      <c r="U149" s="502"/>
      <c r="V149" s="119">
        <f>+B149</f>
        <v>0</v>
      </c>
      <c r="W149" s="288"/>
      <c r="X149" s="501"/>
      <c r="Y149" s="572"/>
      <c r="Z149" s="120"/>
    </row>
    <row r="150" spans="1:29" ht="27.75" customHeight="1">
      <c r="A150" s="117"/>
      <c r="B150" s="214" t="s">
        <v>123</v>
      </c>
      <c r="C150" s="265" t="s">
        <v>332</v>
      </c>
      <c r="D150" s="440">
        <v>1960</v>
      </c>
      <c r="E150" s="447">
        <f>ROUND(F150*D150/100,-1)</f>
        <v>0</v>
      </c>
      <c r="F150" s="139">
        <f>+F$149</f>
        <v>0</v>
      </c>
      <c r="G150" s="317"/>
      <c r="H150" s="515"/>
      <c r="I150" s="516"/>
      <c r="J150" s="140"/>
      <c r="K150" s="317"/>
      <c r="L150" s="515"/>
      <c r="M150" s="516"/>
      <c r="N150" s="140"/>
      <c r="O150" s="370"/>
      <c r="P150" s="515"/>
      <c r="Q150" s="447"/>
      <c r="R150" s="193"/>
      <c r="S150" s="321" t="s">
        <v>97</v>
      </c>
      <c r="T150" s="515">
        <v>680</v>
      </c>
      <c r="U150" s="447">
        <f>ROUND(V150*T150/100,-1)</f>
        <v>0</v>
      </c>
      <c r="V150" s="139">
        <f>+V$149</f>
        <v>0</v>
      </c>
      <c r="W150" s="410"/>
      <c r="X150" s="585"/>
      <c r="Y150" s="447"/>
      <c r="Z150" s="39"/>
    </row>
    <row r="151" spans="1:29" ht="27.75" customHeight="1" thickBot="1">
      <c r="A151" s="138"/>
      <c r="B151" s="142" t="s">
        <v>124</v>
      </c>
      <c r="C151" s="270" t="s">
        <v>333</v>
      </c>
      <c r="D151" s="448">
        <v>210</v>
      </c>
      <c r="E151" s="449">
        <f>ROUND(F151*D151/100,-1)</f>
        <v>0</v>
      </c>
      <c r="F151" s="85">
        <f>+F$149</f>
        <v>0</v>
      </c>
      <c r="G151" s="318"/>
      <c r="H151" s="517"/>
      <c r="I151" s="518"/>
      <c r="J151" s="143"/>
      <c r="K151" s="318"/>
      <c r="L151" s="517"/>
      <c r="M151" s="518"/>
      <c r="N151" s="143"/>
      <c r="O151" s="371"/>
      <c r="P151" s="517"/>
      <c r="Q151" s="552"/>
      <c r="R151" s="194"/>
      <c r="S151" s="320"/>
      <c r="T151" s="517"/>
      <c r="U151" s="449"/>
      <c r="V151" s="85">
        <f>+V$149</f>
        <v>0</v>
      </c>
      <c r="W151" s="318"/>
      <c r="X151" s="586"/>
      <c r="Y151" s="552"/>
      <c r="Z151" s="132"/>
      <c r="AA151" s="43"/>
      <c r="AB151" s="55"/>
      <c r="AC151" s="55"/>
    </row>
    <row r="152" spans="1:29" ht="27.75" customHeight="1" thickBot="1">
      <c r="A152" s="138"/>
      <c r="B152" s="169">
        <f>+D152+L152+P152+T152+X152</f>
        <v>2850</v>
      </c>
      <c r="C152" s="268" t="s">
        <v>20</v>
      </c>
      <c r="D152" s="468">
        <f>SUBTOTAL(9,D150:D151)</f>
        <v>2170</v>
      </c>
      <c r="E152" s="469">
        <f>SUBTOTAL(9,E150:E151)</f>
        <v>0</v>
      </c>
      <c r="F152" s="36"/>
      <c r="G152" s="260" t="s">
        <v>18</v>
      </c>
      <c r="H152" s="519"/>
      <c r="I152" s="469"/>
      <c r="J152" s="36"/>
      <c r="K152" s="260" t="s">
        <v>18</v>
      </c>
      <c r="L152" s="519"/>
      <c r="M152" s="469"/>
      <c r="N152" s="36"/>
      <c r="O152" s="264" t="s">
        <v>18</v>
      </c>
      <c r="P152" s="468"/>
      <c r="Q152" s="469"/>
      <c r="R152" s="195"/>
      <c r="S152" s="260" t="s">
        <v>18</v>
      </c>
      <c r="T152" s="468">
        <f>SUBTOTAL(9,T150:T151)</f>
        <v>680</v>
      </c>
      <c r="U152" s="469">
        <f>SUBTOTAL(9,U150:U151)</f>
        <v>0</v>
      </c>
      <c r="V152" s="36"/>
      <c r="W152" s="271" t="s">
        <v>18</v>
      </c>
      <c r="X152" s="468">
        <f>SUBTOTAL(9,X150:X151)</f>
        <v>0</v>
      </c>
      <c r="Y152" s="469">
        <f>SUBTOTAL(9,Y150:Y151)</f>
        <v>0</v>
      </c>
      <c r="Z152" s="37"/>
      <c r="AA152" s="43"/>
    </row>
    <row r="153" spans="1:29" ht="27.75" customHeight="1" thickBot="1">
      <c r="A153" s="127"/>
      <c r="B153" s="171">
        <f>+$C$1</f>
        <v>0</v>
      </c>
      <c r="C153" s="261" t="str">
        <f>IF(E158+M158+Q158+U158+Y158&gt;0,"平戸市 " &amp; TEXT(E158+M158+Q158+U158+Y158,"#,###,###枚"),"平戸市")</f>
        <v>平戸市</v>
      </c>
      <c r="D153" s="463"/>
      <c r="E153" s="464"/>
      <c r="F153" s="118">
        <f>+B153</f>
        <v>0</v>
      </c>
      <c r="G153" s="288"/>
      <c r="H153" s="501"/>
      <c r="I153" s="502"/>
      <c r="J153" s="119"/>
      <c r="K153" s="288"/>
      <c r="L153" s="501"/>
      <c r="M153" s="502"/>
      <c r="N153" s="119"/>
      <c r="O153" s="288"/>
      <c r="P153" s="501"/>
      <c r="Q153" s="502"/>
      <c r="R153" s="119">
        <f>+B153</f>
        <v>0</v>
      </c>
      <c r="S153" s="288"/>
      <c r="T153" s="501"/>
      <c r="U153" s="502"/>
      <c r="V153" s="119">
        <f>+B153</f>
        <v>0</v>
      </c>
      <c r="W153" s="288"/>
      <c r="X153" s="501"/>
      <c r="Y153" s="572"/>
      <c r="Z153" s="120"/>
    </row>
    <row r="154" spans="1:29" ht="27.75" customHeight="1">
      <c r="A154" s="117"/>
      <c r="B154" s="689" t="s">
        <v>50</v>
      </c>
      <c r="C154" s="265" t="s">
        <v>392</v>
      </c>
      <c r="D154" s="440">
        <v>3020</v>
      </c>
      <c r="E154" s="447">
        <f>ROUND(F154*D154/100,-1)</f>
        <v>0</v>
      </c>
      <c r="F154" s="139">
        <f>+F$153</f>
        <v>0</v>
      </c>
      <c r="G154" s="289"/>
      <c r="H154" s="515"/>
      <c r="I154" s="447"/>
      <c r="J154" s="141">
        <f>+J$153</f>
        <v>0</v>
      </c>
      <c r="K154" s="324"/>
      <c r="L154" s="515"/>
      <c r="M154" s="447"/>
      <c r="N154" s="141">
        <f>+N$153</f>
        <v>0</v>
      </c>
      <c r="O154" s="289" t="s">
        <v>393</v>
      </c>
      <c r="P154" s="515"/>
      <c r="Q154" s="447"/>
      <c r="R154" s="139">
        <f>+R$153</f>
        <v>0</v>
      </c>
      <c r="S154" s="324"/>
      <c r="T154" s="515"/>
      <c r="U154" s="447"/>
      <c r="V154" s="141"/>
      <c r="W154" s="289"/>
      <c r="X154" s="515"/>
      <c r="Y154" s="447"/>
      <c r="Z154" s="135"/>
    </row>
    <row r="155" spans="1:29" ht="27.75" customHeight="1">
      <c r="A155" s="129"/>
      <c r="B155" s="691"/>
      <c r="C155" s="233" t="s">
        <v>334</v>
      </c>
      <c r="D155" s="439">
        <v>990</v>
      </c>
      <c r="E155" s="442">
        <f>ROUND(F155*D155/100,-1)</f>
        <v>0</v>
      </c>
      <c r="F155" s="94">
        <f>+F$153</f>
        <v>0</v>
      </c>
      <c r="G155" s="319"/>
      <c r="H155" s="520"/>
      <c r="I155" s="521"/>
      <c r="J155" s="144"/>
      <c r="K155" s="319"/>
      <c r="L155" s="520"/>
      <c r="M155" s="521"/>
      <c r="N155" s="144"/>
      <c r="O155" s="372"/>
      <c r="P155" s="520"/>
      <c r="Q155" s="521"/>
      <c r="R155" s="144"/>
      <c r="S155" s="385" t="s">
        <v>98</v>
      </c>
      <c r="T155" s="520">
        <v>250</v>
      </c>
      <c r="U155" s="442">
        <f>ROUND(V155*T155/100,-1)</f>
        <v>0</v>
      </c>
      <c r="V155" s="94">
        <f>+V$153</f>
        <v>0</v>
      </c>
      <c r="W155" s="266"/>
      <c r="X155" s="520"/>
      <c r="Y155" s="442"/>
      <c r="Z155" s="31"/>
      <c r="AA155" s="122"/>
      <c r="AB155" s="55"/>
      <c r="AC155" s="55"/>
    </row>
    <row r="156" spans="1:29" ht="27.75" customHeight="1">
      <c r="A156" s="129"/>
      <c r="B156" s="691"/>
      <c r="C156" s="233" t="s">
        <v>335</v>
      </c>
      <c r="D156" s="439">
        <v>760</v>
      </c>
      <c r="E156" s="442">
        <f>ROUND(F156*D156/100,-1)</f>
        <v>0</v>
      </c>
      <c r="F156" s="94">
        <f>+F$153</f>
        <v>0</v>
      </c>
      <c r="G156" s="319"/>
      <c r="H156" s="520"/>
      <c r="I156" s="521"/>
      <c r="J156" s="144"/>
      <c r="K156" s="319"/>
      <c r="L156" s="520"/>
      <c r="M156" s="521"/>
      <c r="N156" s="144"/>
      <c r="O156" s="372"/>
      <c r="P156" s="520"/>
      <c r="Q156" s="521"/>
      <c r="R156" s="144"/>
      <c r="S156" s="386"/>
      <c r="T156" s="520"/>
      <c r="U156" s="442"/>
      <c r="V156" s="95"/>
      <c r="W156" s="319"/>
      <c r="X156" s="520"/>
      <c r="Y156" s="442"/>
      <c r="Z156" s="145"/>
      <c r="AA156" s="122"/>
    </row>
    <row r="157" spans="1:29" ht="27.75" customHeight="1" thickBot="1">
      <c r="A157" s="129"/>
      <c r="B157" s="691"/>
      <c r="C157" s="263"/>
      <c r="D157" s="448"/>
      <c r="E157" s="449"/>
      <c r="F157" s="86"/>
      <c r="G157" s="320"/>
      <c r="H157" s="517"/>
      <c r="I157" s="518"/>
      <c r="J157" s="143"/>
      <c r="K157" s="320"/>
      <c r="L157" s="517"/>
      <c r="M157" s="518"/>
      <c r="N157" s="143"/>
      <c r="O157" s="318"/>
      <c r="P157" s="517"/>
      <c r="Q157" s="518"/>
      <c r="R157" s="143"/>
      <c r="S157" s="387"/>
      <c r="T157" s="517"/>
      <c r="U157" s="449"/>
      <c r="V157" s="86"/>
      <c r="W157" s="411"/>
      <c r="X157" s="586"/>
      <c r="Y157" s="449"/>
      <c r="Z157" s="47"/>
    </row>
    <row r="158" spans="1:29" ht="27.75" customHeight="1" thickBot="1">
      <c r="A158" s="129"/>
      <c r="B158" s="169">
        <f>+D158+L158+P158+T158+X158</f>
        <v>5020</v>
      </c>
      <c r="C158" s="264"/>
      <c r="D158" s="471">
        <f>SUBTOTAL(9,D154:D157)</f>
        <v>4770</v>
      </c>
      <c r="E158" s="472">
        <f>SUBTOTAL(9,E154:E157)</f>
        <v>0</v>
      </c>
      <c r="F158" s="62"/>
      <c r="G158" s="271" t="s">
        <v>18</v>
      </c>
      <c r="H158" s="471"/>
      <c r="I158" s="472"/>
      <c r="J158" s="62"/>
      <c r="K158" s="271" t="s">
        <v>18</v>
      </c>
      <c r="L158" s="471"/>
      <c r="M158" s="472"/>
      <c r="N158" s="62"/>
      <c r="O158" s="264" t="s">
        <v>18</v>
      </c>
      <c r="P158" s="471">
        <f>SUBTOTAL(9,P154:P157)</f>
        <v>0</v>
      </c>
      <c r="Q158" s="472">
        <f>SUBTOTAL(9,Q154:Q157)</f>
        <v>0</v>
      </c>
      <c r="R158" s="36"/>
      <c r="S158" s="271" t="s">
        <v>18</v>
      </c>
      <c r="T158" s="471">
        <f>SUBTOTAL(9,T154:T157)</f>
        <v>250</v>
      </c>
      <c r="U158" s="472">
        <f>SUBTOTAL(9,U154:U157)</f>
        <v>0</v>
      </c>
      <c r="V158" s="62"/>
      <c r="W158" s="271" t="s">
        <v>18</v>
      </c>
      <c r="X158" s="587">
        <f>SUBTOTAL(9,X154:X157)</f>
        <v>0</v>
      </c>
      <c r="Y158" s="472">
        <f>SUBTOTAL(9,Y154:Y157)</f>
        <v>0</v>
      </c>
      <c r="Z158" s="146"/>
    </row>
    <row r="159" spans="1:29" ht="27.75" customHeight="1" thickBot="1">
      <c r="A159" s="127"/>
      <c r="B159" s="171">
        <f>+$C$1</f>
        <v>0</v>
      </c>
      <c r="C159" s="261" t="str">
        <f>IF(E167+M167+Q167+U167+Y167&gt;0,"松浦市 " &amp; TEXT(E167+M167+Q167+U167+Y167,"#,###,###枚"),"松浦市")</f>
        <v>松浦市</v>
      </c>
      <c r="D159" s="463"/>
      <c r="E159" s="464"/>
      <c r="F159" s="118">
        <f>+B159</f>
        <v>0</v>
      </c>
      <c r="G159" s="288"/>
      <c r="H159" s="501"/>
      <c r="I159" s="502"/>
      <c r="J159" s="119"/>
      <c r="K159" s="288"/>
      <c r="L159" s="501"/>
      <c r="M159" s="502"/>
      <c r="N159" s="119"/>
      <c r="O159" s="288"/>
      <c r="P159" s="501"/>
      <c r="Q159" s="502"/>
      <c r="R159" s="119"/>
      <c r="S159" s="288"/>
      <c r="T159" s="501"/>
      <c r="U159" s="502"/>
      <c r="V159" s="119">
        <f>+B159</f>
        <v>0</v>
      </c>
      <c r="W159" s="288"/>
      <c r="X159" s="501"/>
      <c r="Y159" s="572"/>
      <c r="Z159" s="120"/>
    </row>
    <row r="160" spans="1:29" ht="27.75" customHeight="1">
      <c r="A160" s="117"/>
      <c r="B160" s="689" t="s">
        <v>51</v>
      </c>
      <c r="C160" s="265" t="s">
        <v>380</v>
      </c>
      <c r="D160" s="440">
        <v>1250</v>
      </c>
      <c r="E160" s="447">
        <f t="shared" ref="E160:E166" si="53">ROUND(F160*D160/100,-1)</f>
        <v>0</v>
      </c>
      <c r="F160" s="139">
        <f t="shared" ref="F160:F166" si="54">+F$159</f>
        <v>0</v>
      </c>
      <c r="G160" s="321"/>
      <c r="H160" s="515"/>
      <c r="I160" s="516"/>
      <c r="J160" s="140"/>
      <c r="K160" s="321"/>
      <c r="L160" s="515"/>
      <c r="M160" s="516"/>
      <c r="N160" s="140"/>
      <c r="O160" s="321"/>
      <c r="P160" s="515"/>
      <c r="Q160" s="516"/>
      <c r="R160" s="140"/>
      <c r="S160" s="321" t="s">
        <v>101</v>
      </c>
      <c r="T160" s="515">
        <v>660</v>
      </c>
      <c r="U160" s="447">
        <f t="shared" ref="U160:U163" si="55">ROUND(V160*T160/100,-1)</f>
        <v>0</v>
      </c>
      <c r="V160" s="139">
        <f>+V$159</f>
        <v>0</v>
      </c>
      <c r="W160" s="412"/>
      <c r="X160" s="515"/>
      <c r="Y160" s="447"/>
      <c r="Z160" s="39"/>
    </row>
    <row r="161" spans="1:29" ht="27.75" customHeight="1">
      <c r="A161" s="129"/>
      <c r="B161" s="691"/>
      <c r="C161" s="233" t="s">
        <v>336</v>
      </c>
      <c r="D161" s="439">
        <v>980</v>
      </c>
      <c r="E161" s="442">
        <f t="shared" si="53"/>
        <v>0</v>
      </c>
      <c r="F161" s="94">
        <f t="shared" si="54"/>
        <v>0</v>
      </c>
      <c r="G161" s="319"/>
      <c r="H161" s="520"/>
      <c r="I161" s="442"/>
      <c r="J161" s="95"/>
      <c r="K161" s="319"/>
      <c r="L161" s="520"/>
      <c r="M161" s="442"/>
      <c r="N161" s="95"/>
      <c r="O161" s="319"/>
      <c r="P161" s="520"/>
      <c r="Q161" s="521"/>
      <c r="R161" s="144"/>
      <c r="S161" s="319" t="s">
        <v>99</v>
      </c>
      <c r="T161" s="520">
        <v>250</v>
      </c>
      <c r="U161" s="442">
        <f t="shared" si="55"/>
        <v>0</v>
      </c>
      <c r="V161" s="94">
        <f>+V$159</f>
        <v>0</v>
      </c>
      <c r="W161" s="413"/>
      <c r="X161" s="588"/>
      <c r="Y161" s="521"/>
      <c r="Z161" s="45"/>
      <c r="AA161" s="43"/>
      <c r="AB161" s="55"/>
      <c r="AC161" s="55"/>
    </row>
    <row r="162" spans="1:29" ht="27.75" customHeight="1">
      <c r="A162" s="129"/>
      <c r="B162" s="691"/>
      <c r="C162" s="266" t="s">
        <v>379</v>
      </c>
      <c r="D162" s="439"/>
      <c r="E162" s="442"/>
      <c r="F162" s="94">
        <f t="shared" si="54"/>
        <v>0</v>
      </c>
      <c r="G162" s="319"/>
      <c r="H162" s="520"/>
      <c r="I162" s="521"/>
      <c r="J162" s="144"/>
      <c r="K162" s="319"/>
      <c r="L162" s="520"/>
      <c r="M162" s="521"/>
      <c r="N162" s="144"/>
      <c r="O162" s="319"/>
      <c r="P162" s="520"/>
      <c r="Q162" s="521"/>
      <c r="R162" s="144"/>
      <c r="S162" s="388"/>
      <c r="T162" s="520"/>
      <c r="U162" s="442"/>
      <c r="V162" s="147"/>
      <c r="W162" s="319"/>
      <c r="X162" s="520"/>
      <c r="Y162" s="521"/>
      <c r="Z162" s="45"/>
      <c r="AA162" s="43"/>
    </row>
    <row r="163" spans="1:29" ht="27.75" customHeight="1">
      <c r="A163" s="129"/>
      <c r="B163" s="691"/>
      <c r="C163" s="233" t="s">
        <v>337</v>
      </c>
      <c r="D163" s="439">
        <v>360</v>
      </c>
      <c r="E163" s="442">
        <f t="shared" si="53"/>
        <v>0</v>
      </c>
      <c r="F163" s="94">
        <f t="shared" si="54"/>
        <v>0</v>
      </c>
      <c r="G163" s="319"/>
      <c r="H163" s="520"/>
      <c r="I163" s="521"/>
      <c r="J163" s="144"/>
      <c r="K163" s="319"/>
      <c r="L163" s="520"/>
      <c r="M163" s="521"/>
      <c r="N163" s="144"/>
      <c r="O163" s="319"/>
      <c r="P163" s="520"/>
      <c r="Q163" s="521"/>
      <c r="R163" s="144"/>
      <c r="S163" s="319" t="s">
        <v>52</v>
      </c>
      <c r="T163" s="520">
        <v>110</v>
      </c>
      <c r="U163" s="442">
        <f t="shared" si="55"/>
        <v>0</v>
      </c>
      <c r="V163" s="94">
        <f>+V$159</f>
        <v>0</v>
      </c>
      <c r="W163" s="319"/>
      <c r="X163" s="588"/>
      <c r="Y163" s="521"/>
      <c r="Z163" s="45"/>
      <c r="AA163" s="43"/>
    </row>
    <row r="164" spans="1:29" ht="27.75" customHeight="1">
      <c r="A164" s="129"/>
      <c r="B164" s="691"/>
      <c r="C164" s="233" t="s">
        <v>196</v>
      </c>
      <c r="D164" s="439">
        <v>20</v>
      </c>
      <c r="E164" s="442">
        <f t="shared" si="53"/>
        <v>0</v>
      </c>
      <c r="F164" s="94">
        <f t="shared" si="54"/>
        <v>0</v>
      </c>
      <c r="G164" s="319"/>
      <c r="H164" s="520"/>
      <c r="I164" s="521"/>
      <c r="J164" s="144"/>
      <c r="K164" s="319"/>
      <c r="L164" s="520"/>
      <c r="M164" s="521"/>
      <c r="N164" s="144"/>
      <c r="O164" s="319"/>
      <c r="P164" s="520"/>
      <c r="Q164" s="521"/>
      <c r="R164" s="144"/>
      <c r="S164" s="389"/>
      <c r="T164" s="520"/>
      <c r="U164" s="442"/>
      <c r="V164" s="137"/>
      <c r="W164" s="319"/>
      <c r="X164" s="588"/>
      <c r="Y164" s="521"/>
      <c r="Z164" s="45"/>
      <c r="AA164" s="43"/>
    </row>
    <row r="165" spans="1:29" ht="27.75" customHeight="1">
      <c r="A165" s="129"/>
      <c r="B165" s="691"/>
      <c r="C165" s="233" t="s">
        <v>338</v>
      </c>
      <c r="D165" s="439">
        <v>310</v>
      </c>
      <c r="E165" s="442">
        <f t="shared" si="53"/>
        <v>0</v>
      </c>
      <c r="F165" s="94">
        <f t="shared" si="54"/>
        <v>0</v>
      </c>
      <c r="G165" s="613"/>
      <c r="H165" s="520"/>
      <c r="I165" s="521"/>
      <c r="J165" s="144"/>
      <c r="K165" s="319"/>
      <c r="L165" s="520"/>
      <c r="M165" s="521"/>
      <c r="N165" s="144"/>
      <c r="O165" s="319"/>
      <c r="P165" s="520"/>
      <c r="Q165" s="521"/>
      <c r="R165" s="144"/>
      <c r="S165" s="303"/>
      <c r="T165" s="520"/>
      <c r="U165" s="442"/>
      <c r="V165" s="95"/>
      <c r="W165" s="319"/>
      <c r="X165" s="588"/>
      <c r="Y165" s="521"/>
      <c r="Z165" s="45"/>
      <c r="AA165" s="43"/>
    </row>
    <row r="166" spans="1:29" ht="27.75" customHeight="1" thickBot="1">
      <c r="A166" s="129"/>
      <c r="B166" s="691"/>
      <c r="C166" s="270" t="s">
        <v>339</v>
      </c>
      <c r="D166" s="448">
        <v>170</v>
      </c>
      <c r="E166" s="449">
        <f t="shared" si="53"/>
        <v>0</v>
      </c>
      <c r="F166" s="85">
        <f t="shared" si="54"/>
        <v>0</v>
      </c>
      <c r="G166" s="614"/>
      <c r="H166" s="517"/>
      <c r="I166" s="518"/>
      <c r="J166" s="143"/>
      <c r="K166" s="320"/>
      <c r="L166" s="517"/>
      <c r="M166" s="518"/>
      <c r="N166" s="143"/>
      <c r="O166" s="320"/>
      <c r="P166" s="517"/>
      <c r="Q166" s="518"/>
      <c r="R166" s="143"/>
      <c r="S166" s="320"/>
      <c r="T166" s="517"/>
      <c r="U166" s="518"/>
      <c r="V166" s="143"/>
      <c r="W166" s="320"/>
      <c r="X166" s="586"/>
      <c r="Y166" s="518"/>
      <c r="Z166" s="45"/>
      <c r="AA166" s="43"/>
    </row>
    <row r="167" spans="1:29" ht="27.75" customHeight="1" thickBot="1">
      <c r="A167" s="129"/>
      <c r="B167" s="169">
        <f>+D167+L167+P167+T167+X167</f>
        <v>4110</v>
      </c>
      <c r="C167" s="268" t="s">
        <v>20</v>
      </c>
      <c r="D167" s="468">
        <f>SUBTOTAL(9,D160:D166)</f>
        <v>3090</v>
      </c>
      <c r="E167" s="472">
        <f>SUBTOTAL(9,E160:E166)</f>
        <v>0</v>
      </c>
      <c r="F167" s="62"/>
      <c r="G167" s="260" t="s">
        <v>18</v>
      </c>
      <c r="H167" s="468"/>
      <c r="I167" s="472"/>
      <c r="J167" s="62"/>
      <c r="K167" s="260" t="s">
        <v>18</v>
      </c>
      <c r="L167" s="468"/>
      <c r="M167" s="472"/>
      <c r="N167" s="62"/>
      <c r="O167" s="264" t="s">
        <v>18</v>
      </c>
      <c r="P167" s="519"/>
      <c r="Q167" s="472"/>
      <c r="R167" s="36"/>
      <c r="S167" s="260" t="s">
        <v>18</v>
      </c>
      <c r="T167" s="468">
        <f>SUBTOTAL(9,T160:T166)</f>
        <v>1020</v>
      </c>
      <c r="U167" s="472">
        <f>SUBTOTAL(9,U160:U166)</f>
        <v>0</v>
      </c>
      <c r="V167" s="62"/>
      <c r="W167" s="271" t="s">
        <v>18</v>
      </c>
      <c r="X167" s="468">
        <f>SUBTOTAL(9,X160:X166)</f>
        <v>0</v>
      </c>
      <c r="Y167" s="472">
        <f>SUBTOTAL(9,Y160:Y166)</f>
        <v>0</v>
      </c>
      <c r="Z167" s="67"/>
      <c r="AA167" s="43"/>
    </row>
    <row r="168" spans="1:29" ht="27.75" customHeight="1" thickBot="1">
      <c r="A168" s="127"/>
      <c r="B168" s="171">
        <f>+$C$1</f>
        <v>0</v>
      </c>
      <c r="C168" s="261" t="str">
        <f>IF(E177+M177+Q177+U177+Y177&gt;0,"五島市 " &amp; TEXT(E177+M177+Q177+U177+Y177,"#,###,###枚"),"五島市")</f>
        <v>五島市</v>
      </c>
      <c r="D168" s="463"/>
      <c r="E168" s="464"/>
      <c r="F168" s="118">
        <f>+B168</f>
        <v>0</v>
      </c>
      <c r="G168" s="288"/>
      <c r="H168" s="501"/>
      <c r="I168" s="502"/>
      <c r="J168" s="119"/>
      <c r="K168" s="288"/>
      <c r="L168" s="501"/>
      <c r="M168" s="502"/>
      <c r="N168" s="119">
        <f>+B168</f>
        <v>0</v>
      </c>
      <c r="O168" s="288"/>
      <c r="P168" s="501"/>
      <c r="Q168" s="502"/>
      <c r="R168" s="119"/>
      <c r="S168" s="288"/>
      <c r="T168" s="501"/>
      <c r="U168" s="502"/>
      <c r="V168" s="119">
        <f>+B168</f>
        <v>0</v>
      </c>
      <c r="W168" s="288"/>
      <c r="X168" s="501"/>
      <c r="Y168" s="572"/>
      <c r="Z168" s="120">
        <f>+B168</f>
        <v>0</v>
      </c>
    </row>
    <row r="169" spans="1:29" ht="27.75" customHeight="1">
      <c r="A169" s="117"/>
      <c r="B169" s="689" t="s">
        <v>53</v>
      </c>
      <c r="C169" s="265" t="s">
        <v>340</v>
      </c>
      <c r="D169" s="440">
        <v>4060</v>
      </c>
      <c r="E169" s="447">
        <f t="shared" ref="E169:E176" si="56">ROUND(F169*D169/100,-1)</f>
        <v>0</v>
      </c>
      <c r="F169" s="22">
        <f t="shared" ref="F169:F176" si="57">+F$168</f>
        <v>0</v>
      </c>
      <c r="G169" s="265"/>
      <c r="H169" s="440"/>
      <c r="I169" s="447"/>
      <c r="J169" s="135"/>
      <c r="K169" s="265" t="s">
        <v>348</v>
      </c>
      <c r="L169" s="440">
        <v>270</v>
      </c>
      <c r="M169" s="447">
        <f>ROUND(N169*L169/100,-1)</f>
        <v>0</v>
      </c>
      <c r="N169" s="22">
        <f>+N$168</f>
        <v>0</v>
      </c>
      <c r="O169" s="370"/>
      <c r="P169" s="440"/>
      <c r="Q169" s="447"/>
      <c r="R169" s="135"/>
      <c r="S169" s="265" t="s">
        <v>198</v>
      </c>
      <c r="T169" s="440">
        <v>120</v>
      </c>
      <c r="U169" s="447">
        <f>ROUND(V169*T169/100,-1)</f>
        <v>0</v>
      </c>
      <c r="V169" s="22">
        <f>+V$168</f>
        <v>0</v>
      </c>
      <c r="W169" s="370"/>
      <c r="X169" s="589"/>
      <c r="Y169" s="447"/>
      <c r="Z169" s="24">
        <f>+Z$168</f>
        <v>0</v>
      </c>
    </row>
    <row r="170" spans="1:29" ht="27.75" customHeight="1">
      <c r="A170" s="129"/>
      <c r="B170" s="691"/>
      <c r="C170" s="233" t="s">
        <v>341</v>
      </c>
      <c r="D170" s="439">
        <v>280</v>
      </c>
      <c r="E170" s="442">
        <f t="shared" si="56"/>
        <v>0</v>
      </c>
      <c r="F170" s="25">
        <f t="shared" si="57"/>
        <v>0</v>
      </c>
      <c r="G170" s="322"/>
      <c r="H170" s="439"/>
      <c r="I170" s="507"/>
      <c r="J170" s="33"/>
      <c r="K170" s="322"/>
      <c r="L170" s="439"/>
      <c r="M170" s="507"/>
      <c r="N170" s="33"/>
      <c r="O170" s="322"/>
      <c r="P170" s="439"/>
      <c r="Q170" s="507"/>
      <c r="R170" s="33"/>
      <c r="S170" s="322"/>
      <c r="T170" s="439"/>
      <c r="U170" s="507"/>
      <c r="V170" s="33"/>
      <c r="W170" s="322"/>
      <c r="X170" s="566"/>
      <c r="Y170" s="507"/>
      <c r="Z170" s="45"/>
      <c r="AA170" s="43"/>
      <c r="AB170" s="55"/>
      <c r="AC170" s="55"/>
    </row>
    <row r="171" spans="1:29" ht="27.75" customHeight="1">
      <c r="A171" s="129"/>
      <c r="B171" s="691"/>
      <c r="C171" s="233" t="s">
        <v>342</v>
      </c>
      <c r="D171" s="439">
        <v>30</v>
      </c>
      <c r="E171" s="442">
        <f t="shared" si="56"/>
        <v>0</v>
      </c>
      <c r="F171" s="25">
        <f t="shared" si="57"/>
        <v>0</v>
      </c>
      <c r="G171" s="322"/>
      <c r="H171" s="439"/>
      <c r="I171" s="507"/>
      <c r="J171" s="33"/>
      <c r="K171" s="322"/>
      <c r="L171" s="439"/>
      <c r="M171" s="507"/>
      <c r="N171" s="33"/>
      <c r="O171" s="322"/>
      <c r="P171" s="439"/>
      <c r="Q171" s="507"/>
      <c r="R171" s="33"/>
      <c r="S171" s="390"/>
      <c r="T171" s="439"/>
      <c r="U171" s="507"/>
      <c r="V171" s="33"/>
      <c r="W171" s="322"/>
      <c r="X171" s="439"/>
      <c r="Y171" s="507"/>
      <c r="Z171" s="45"/>
      <c r="AA171" s="43"/>
      <c r="AC171" s="55"/>
    </row>
    <row r="172" spans="1:29" ht="27.75" customHeight="1">
      <c r="A172" s="129"/>
      <c r="B172" s="691"/>
      <c r="C172" s="233" t="s">
        <v>343</v>
      </c>
      <c r="D172" s="439">
        <v>350</v>
      </c>
      <c r="E172" s="442">
        <f t="shared" si="56"/>
        <v>0</v>
      </c>
      <c r="F172" s="25">
        <f t="shared" si="57"/>
        <v>0</v>
      </c>
      <c r="G172" s="322"/>
      <c r="H172" s="439"/>
      <c r="I172" s="507"/>
      <c r="J172" s="33"/>
      <c r="K172" s="322"/>
      <c r="L172" s="439"/>
      <c r="M172" s="507"/>
      <c r="N172" s="33"/>
      <c r="O172" s="322"/>
      <c r="P172" s="439"/>
      <c r="Q172" s="507"/>
      <c r="R172" s="33"/>
      <c r="S172" s="322"/>
      <c r="T172" s="439"/>
      <c r="U172" s="507"/>
      <c r="V172" s="145"/>
      <c r="W172" s="414"/>
      <c r="X172" s="439"/>
      <c r="Y172" s="442"/>
      <c r="Z172" s="30"/>
      <c r="AA172" s="43"/>
      <c r="AC172" s="55"/>
    </row>
    <row r="173" spans="1:29" ht="27.75" customHeight="1">
      <c r="A173" s="129"/>
      <c r="B173" s="691"/>
      <c r="C173" s="233" t="s">
        <v>344</v>
      </c>
      <c r="D173" s="439">
        <v>330</v>
      </c>
      <c r="E173" s="442">
        <f t="shared" si="56"/>
        <v>0</v>
      </c>
      <c r="F173" s="25">
        <f t="shared" si="57"/>
        <v>0</v>
      </c>
      <c r="G173" s="322"/>
      <c r="H173" s="439"/>
      <c r="I173" s="507"/>
      <c r="J173" s="33"/>
      <c r="K173" s="322"/>
      <c r="L173" s="439"/>
      <c r="M173" s="507"/>
      <c r="N173" s="33"/>
      <c r="O173" s="322"/>
      <c r="P173" s="439"/>
      <c r="Q173" s="507"/>
      <c r="R173" s="33"/>
      <c r="S173" s="322"/>
      <c r="T173" s="439"/>
      <c r="U173" s="507"/>
      <c r="V173" s="145"/>
      <c r="W173" s="414"/>
      <c r="X173" s="566"/>
      <c r="Y173" s="442"/>
      <c r="Z173" s="30"/>
      <c r="AA173" s="43"/>
    </row>
    <row r="174" spans="1:29" ht="27.75" customHeight="1">
      <c r="A174" s="129"/>
      <c r="B174" s="691"/>
      <c r="C174" s="233" t="s">
        <v>345</v>
      </c>
      <c r="D174" s="439">
        <v>180</v>
      </c>
      <c r="E174" s="442">
        <f t="shared" si="56"/>
        <v>0</v>
      </c>
      <c r="F174" s="25">
        <f t="shared" si="57"/>
        <v>0</v>
      </c>
      <c r="G174" s="322"/>
      <c r="H174" s="439"/>
      <c r="I174" s="507"/>
      <c r="J174" s="33"/>
      <c r="K174" s="322"/>
      <c r="L174" s="439"/>
      <c r="M174" s="507"/>
      <c r="N174" s="33"/>
      <c r="O174" s="322"/>
      <c r="P174" s="439"/>
      <c r="Q174" s="507"/>
      <c r="R174" s="33"/>
      <c r="S174" s="390"/>
      <c r="T174" s="439"/>
      <c r="U174" s="507"/>
      <c r="V174" s="145"/>
      <c r="W174" s="414"/>
      <c r="X174" s="439"/>
      <c r="Y174" s="442"/>
      <c r="Z174" s="30"/>
      <c r="AA174" s="43"/>
    </row>
    <row r="175" spans="1:29" ht="27.75" customHeight="1">
      <c r="A175" s="129"/>
      <c r="B175" s="691"/>
      <c r="C175" s="233" t="s">
        <v>346</v>
      </c>
      <c r="D175" s="439">
        <v>580</v>
      </c>
      <c r="E175" s="442">
        <f t="shared" si="56"/>
        <v>0</v>
      </c>
      <c r="F175" s="25">
        <f t="shared" si="57"/>
        <v>0</v>
      </c>
      <c r="G175" s="322"/>
      <c r="H175" s="439"/>
      <c r="I175" s="507"/>
      <c r="J175" s="33"/>
      <c r="K175" s="322"/>
      <c r="L175" s="439"/>
      <c r="M175" s="507"/>
      <c r="N175" s="33"/>
      <c r="O175" s="322"/>
      <c r="P175" s="439"/>
      <c r="Q175" s="507"/>
      <c r="R175" s="33"/>
      <c r="S175" s="322"/>
      <c r="T175" s="439"/>
      <c r="U175" s="507"/>
      <c r="V175" s="145"/>
      <c r="W175" s="233" t="s">
        <v>349</v>
      </c>
      <c r="X175" s="566">
        <v>40</v>
      </c>
      <c r="Y175" s="442">
        <f>ROUND(Z175*X175/100,-1)</f>
        <v>0</v>
      </c>
      <c r="Z175" s="27">
        <f>+Z$168</f>
        <v>0</v>
      </c>
      <c r="AA175" s="43"/>
    </row>
    <row r="176" spans="1:29" ht="27.75" customHeight="1" thickBot="1">
      <c r="A176" s="129"/>
      <c r="B176" s="691"/>
      <c r="C176" s="270" t="s">
        <v>347</v>
      </c>
      <c r="D176" s="448">
        <v>250</v>
      </c>
      <c r="E176" s="449">
        <f t="shared" si="56"/>
        <v>0</v>
      </c>
      <c r="F176" s="66">
        <f t="shared" si="57"/>
        <v>0</v>
      </c>
      <c r="G176" s="281"/>
      <c r="H176" s="448"/>
      <c r="I176" s="508"/>
      <c r="J176" s="61"/>
      <c r="K176" s="281"/>
      <c r="L176" s="448"/>
      <c r="M176" s="508"/>
      <c r="N176" s="61"/>
      <c r="O176" s="281"/>
      <c r="P176" s="448"/>
      <c r="Q176" s="508"/>
      <c r="R176" s="61"/>
      <c r="S176" s="281"/>
      <c r="T176" s="448"/>
      <c r="U176" s="508"/>
      <c r="V176" s="148"/>
      <c r="W176" s="415"/>
      <c r="X176" s="448"/>
      <c r="Y176" s="449"/>
      <c r="Z176" s="132"/>
      <c r="AA176" s="43"/>
    </row>
    <row r="177" spans="1:29" ht="27.75" customHeight="1" thickBot="1">
      <c r="A177" s="129"/>
      <c r="B177" s="169">
        <f>+D177+L177+P177+T177+X177</f>
        <v>6490</v>
      </c>
      <c r="C177" s="268" t="s">
        <v>20</v>
      </c>
      <c r="D177" s="468">
        <f>SUBTOTAL(9,D169:D176)</f>
        <v>6060</v>
      </c>
      <c r="E177" s="484">
        <f>SUBTOTAL(9,E169:E176)</f>
        <v>0</v>
      </c>
      <c r="F177" s="51"/>
      <c r="G177" s="260" t="s">
        <v>18</v>
      </c>
      <c r="H177" s="468"/>
      <c r="I177" s="484"/>
      <c r="J177" s="51"/>
      <c r="K177" s="260" t="s">
        <v>18</v>
      </c>
      <c r="L177" s="468">
        <f>SUBTOTAL(9,L169:L176)</f>
        <v>270</v>
      </c>
      <c r="M177" s="484">
        <f>SUBTOTAL(9,M169:M176)</f>
        <v>0</v>
      </c>
      <c r="N177" s="51"/>
      <c r="O177" s="264" t="s">
        <v>18</v>
      </c>
      <c r="P177" s="468"/>
      <c r="Q177" s="484"/>
      <c r="R177" s="36"/>
      <c r="S177" s="260" t="s">
        <v>18</v>
      </c>
      <c r="T177" s="468">
        <f>SUBTOTAL(9,T169:T176)</f>
        <v>120</v>
      </c>
      <c r="U177" s="484">
        <f>SUBTOTAL(9,U169:U176)</f>
        <v>0</v>
      </c>
      <c r="V177" s="51"/>
      <c r="W177" s="271" t="s">
        <v>18</v>
      </c>
      <c r="X177" s="468">
        <f>SUBTOTAL(9,X169:X176)</f>
        <v>40</v>
      </c>
      <c r="Y177" s="472">
        <f>SUBTOTAL(9,Y169:Y176)</f>
        <v>0</v>
      </c>
      <c r="Z177" s="37"/>
      <c r="AA177" s="43"/>
    </row>
    <row r="178" spans="1:29" ht="27.75" customHeight="1" thickBot="1">
      <c r="A178" s="127"/>
      <c r="B178" s="171">
        <f>+$C$1</f>
        <v>0</v>
      </c>
      <c r="C178" s="261" t="str">
        <f>IF(E186+M186+Q186+U186+Y186&gt;0,"南松浦郡 " &amp; TEXT(E186+M186+Q186+U186+Y186,"#,###,###枚"),"南松浦郡")</f>
        <v>南松浦郡</v>
      </c>
      <c r="D178" s="463"/>
      <c r="E178" s="464"/>
      <c r="F178" s="118">
        <f>+B178</f>
        <v>0</v>
      </c>
      <c r="G178" s="288"/>
      <c r="H178" s="501"/>
      <c r="I178" s="502"/>
      <c r="J178" s="119"/>
      <c r="K178" s="288"/>
      <c r="L178" s="501"/>
      <c r="M178" s="502"/>
      <c r="N178" s="119"/>
      <c r="O178" s="288"/>
      <c r="P178" s="501"/>
      <c r="Q178" s="502"/>
      <c r="R178" s="119"/>
      <c r="S178" s="288"/>
      <c r="T178" s="501"/>
      <c r="U178" s="502"/>
      <c r="V178" s="119"/>
      <c r="W178" s="288"/>
      <c r="X178" s="501"/>
      <c r="Y178" s="572"/>
      <c r="Z178" s="120"/>
    </row>
    <row r="179" spans="1:29" ht="27.75" customHeight="1">
      <c r="A179" s="117"/>
      <c r="B179" s="689" t="s">
        <v>125</v>
      </c>
      <c r="C179" s="265" t="s">
        <v>204</v>
      </c>
      <c r="D179" s="440">
        <v>340</v>
      </c>
      <c r="E179" s="447">
        <f t="shared" ref="E179:E185" si="58">ROUND(F179*D179/100,-1)</f>
        <v>0</v>
      </c>
      <c r="F179" s="22">
        <f t="shared" ref="F179:F185" si="59">+F$178</f>
        <v>0</v>
      </c>
      <c r="G179" s="284"/>
      <c r="H179" s="440"/>
      <c r="I179" s="447"/>
      <c r="J179" s="56"/>
      <c r="K179" s="284"/>
      <c r="L179" s="440"/>
      <c r="M179" s="447"/>
      <c r="N179" s="56"/>
      <c r="O179" s="284"/>
      <c r="P179" s="440"/>
      <c r="Q179" s="447"/>
      <c r="R179" s="56"/>
      <c r="S179" s="284"/>
      <c r="T179" s="440"/>
      <c r="U179" s="447"/>
      <c r="V179" s="149"/>
      <c r="W179" s="416"/>
      <c r="X179" s="570"/>
      <c r="Y179" s="447"/>
      <c r="Z179" s="149"/>
    </row>
    <row r="180" spans="1:29" ht="27.75" customHeight="1">
      <c r="A180" s="129"/>
      <c r="B180" s="691"/>
      <c r="C180" s="223" t="s">
        <v>350</v>
      </c>
      <c r="D180" s="439">
        <v>260</v>
      </c>
      <c r="E180" s="442">
        <f t="shared" si="58"/>
        <v>0</v>
      </c>
      <c r="F180" s="25">
        <f t="shared" si="59"/>
        <v>0</v>
      </c>
      <c r="G180" s="266"/>
      <c r="H180" s="439"/>
      <c r="I180" s="442"/>
      <c r="J180" s="31"/>
      <c r="K180" s="266"/>
      <c r="L180" s="439"/>
      <c r="M180" s="442"/>
      <c r="N180" s="31"/>
      <c r="O180" s="322"/>
      <c r="P180" s="439"/>
      <c r="Q180" s="442"/>
      <c r="R180" s="28"/>
      <c r="S180" s="390"/>
      <c r="T180" s="439"/>
      <c r="U180" s="442"/>
      <c r="V180" s="150"/>
      <c r="W180" s="266"/>
      <c r="X180" s="439"/>
      <c r="Y180" s="442"/>
      <c r="Z180" s="31"/>
      <c r="AA180" s="43"/>
      <c r="AC180" s="55"/>
    </row>
    <row r="181" spans="1:29" ht="27.75" customHeight="1">
      <c r="A181" s="129"/>
      <c r="B181" s="691"/>
      <c r="C181" s="280" t="s">
        <v>351</v>
      </c>
      <c r="D181" s="485">
        <v>20</v>
      </c>
      <c r="E181" s="442">
        <f t="shared" si="58"/>
        <v>0</v>
      </c>
      <c r="F181" s="25">
        <f t="shared" si="59"/>
        <v>0</v>
      </c>
      <c r="G181" s="322"/>
      <c r="H181" s="439"/>
      <c r="I181" s="442"/>
      <c r="J181" s="28"/>
      <c r="K181" s="322"/>
      <c r="L181" s="439"/>
      <c r="M181" s="442"/>
      <c r="N181" s="28"/>
      <c r="O181" s="322"/>
      <c r="P181" s="439"/>
      <c r="Q181" s="442"/>
      <c r="R181" s="28"/>
      <c r="S181" s="391"/>
      <c r="T181" s="439"/>
      <c r="U181" s="442"/>
      <c r="V181" s="150"/>
      <c r="W181" s="414"/>
      <c r="X181" s="439"/>
      <c r="Y181" s="442"/>
      <c r="Z181" s="150"/>
      <c r="AA181" s="43"/>
      <c r="AC181" s="55"/>
    </row>
    <row r="182" spans="1:29" ht="27.75" customHeight="1">
      <c r="A182" s="129"/>
      <c r="B182" s="691"/>
      <c r="C182" s="233" t="s">
        <v>352</v>
      </c>
      <c r="D182" s="439">
        <v>690</v>
      </c>
      <c r="E182" s="442">
        <f t="shared" si="58"/>
        <v>0</v>
      </c>
      <c r="F182" s="25">
        <f t="shared" si="59"/>
        <v>0</v>
      </c>
      <c r="G182" s="322"/>
      <c r="H182" s="439"/>
      <c r="I182" s="442"/>
      <c r="J182" s="28"/>
      <c r="K182" s="322"/>
      <c r="L182" s="439"/>
      <c r="M182" s="442"/>
      <c r="N182" s="28"/>
      <c r="O182" s="322"/>
      <c r="P182" s="439"/>
      <c r="Q182" s="442"/>
      <c r="R182" s="28"/>
      <c r="S182" s="386"/>
      <c r="T182" s="439"/>
      <c r="U182" s="442"/>
      <c r="V182" s="31"/>
      <c r="W182" s="414"/>
      <c r="X182" s="439"/>
      <c r="Y182" s="442"/>
      <c r="Z182" s="150"/>
      <c r="AA182" s="43"/>
    </row>
    <row r="183" spans="1:29" ht="27.75" customHeight="1">
      <c r="A183" s="129"/>
      <c r="B183" s="691"/>
      <c r="C183" s="233" t="s">
        <v>203</v>
      </c>
      <c r="D183" s="439">
        <v>720</v>
      </c>
      <c r="E183" s="442">
        <f t="shared" si="58"/>
        <v>0</v>
      </c>
      <c r="F183" s="25">
        <f t="shared" si="59"/>
        <v>0</v>
      </c>
      <c r="G183" s="322"/>
      <c r="H183" s="439"/>
      <c r="I183" s="442"/>
      <c r="J183" s="28"/>
      <c r="K183" s="322"/>
      <c r="L183" s="439"/>
      <c r="M183" s="442"/>
      <c r="N183" s="28"/>
      <c r="O183" s="322"/>
      <c r="P183" s="439"/>
      <c r="Q183" s="442"/>
      <c r="R183" s="31"/>
      <c r="S183" s="392"/>
      <c r="T183" s="477"/>
      <c r="U183" s="442"/>
      <c r="V183" s="31"/>
      <c r="W183" s="414"/>
      <c r="X183" s="439"/>
      <c r="Y183" s="442"/>
      <c r="Z183" s="150"/>
      <c r="AA183" s="43"/>
    </row>
    <row r="184" spans="1:29" ht="27.75" customHeight="1">
      <c r="A184" s="129"/>
      <c r="B184" s="691"/>
      <c r="C184" s="233" t="s">
        <v>202</v>
      </c>
      <c r="D184" s="439">
        <v>310</v>
      </c>
      <c r="E184" s="442">
        <f t="shared" si="58"/>
        <v>0</v>
      </c>
      <c r="F184" s="25">
        <f t="shared" si="59"/>
        <v>0</v>
      </c>
      <c r="G184" s="322"/>
      <c r="H184" s="439"/>
      <c r="I184" s="442"/>
      <c r="J184" s="28"/>
      <c r="K184" s="322"/>
      <c r="L184" s="439"/>
      <c r="M184" s="442"/>
      <c r="N184" s="28"/>
      <c r="O184" s="322"/>
      <c r="P184" s="439"/>
      <c r="Q184" s="442"/>
      <c r="R184" s="28"/>
      <c r="S184" s="390"/>
      <c r="T184" s="439"/>
      <c r="U184" s="442"/>
      <c r="V184" s="150"/>
      <c r="W184" s="414"/>
      <c r="X184" s="439"/>
      <c r="Y184" s="442"/>
      <c r="Z184" s="150"/>
      <c r="AA184" s="43"/>
    </row>
    <row r="185" spans="1:29" ht="27.75" customHeight="1" thickBot="1">
      <c r="A185" s="129"/>
      <c r="B185" s="691"/>
      <c r="C185" s="270" t="s">
        <v>201</v>
      </c>
      <c r="D185" s="448">
        <v>160</v>
      </c>
      <c r="E185" s="449">
        <f t="shared" si="58"/>
        <v>0</v>
      </c>
      <c r="F185" s="66">
        <f t="shared" si="59"/>
        <v>0</v>
      </c>
      <c r="G185" s="281"/>
      <c r="H185" s="448"/>
      <c r="I185" s="449"/>
      <c r="J185" s="60"/>
      <c r="K185" s="281"/>
      <c r="L185" s="448"/>
      <c r="M185" s="449"/>
      <c r="N185" s="60"/>
      <c r="O185" s="281"/>
      <c r="P185" s="448"/>
      <c r="Q185" s="449"/>
      <c r="R185" s="60"/>
      <c r="S185" s="281"/>
      <c r="T185" s="448"/>
      <c r="U185" s="449"/>
      <c r="V185" s="60"/>
      <c r="W185" s="281"/>
      <c r="X185" s="448"/>
      <c r="Y185" s="449"/>
      <c r="Z185" s="151"/>
      <c r="AA185" s="43"/>
    </row>
    <row r="186" spans="1:29" ht="27.75" customHeight="1" thickBot="1">
      <c r="A186" s="129"/>
      <c r="B186" s="169">
        <f>+D186+L186+P186+T186+X186</f>
        <v>2500</v>
      </c>
      <c r="C186" s="268" t="s">
        <v>20</v>
      </c>
      <c r="D186" s="471">
        <f>SUBTOTAL(9,D179:D185)</f>
        <v>2500</v>
      </c>
      <c r="E186" s="484">
        <f>SUBTOTAL(9,E179:E185)</f>
        <v>0</v>
      </c>
      <c r="F186" s="51"/>
      <c r="G186" s="260" t="s">
        <v>18</v>
      </c>
      <c r="H186" s="471"/>
      <c r="I186" s="484"/>
      <c r="J186" s="51"/>
      <c r="K186" s="260" t="s">
        <v>18</v>
      </c>
      <c r="L186" s="471"/>
      <c r="M186" s="484"/>
      <c r="N186" s="51"/>
      <c r="O186" s="264" t="s">
        <v>18</v>
      </c>
      <c r="P186" s="471"/>
      <c r="Q186" s="484"/>
      <c r="R186" s="36"/>
      <c r="S186" s="260" t="s">
        <v>18</v>
      </c>
      <c r="T186" s="471"/>
      <c r="U186" s="484"/>
      <c r="V186" s="51"/>
      <c r="W186" s="271" t="s">
        <v>18</v>
      </c>
      <c r="X186" s="471"/>
      <c r="Y186" s="472"/>
      <c r="Z186" s="51"/>
      <c r="AA186" s="43"/>
    </row>
    <row r="187" spans="1:29" ht="27.75" customHeight="1" thickBot="1">
      <c r="A187" s="127"/>
      <c r="B187" s="171">
        <f>+$C$1</f>
        <v>0</v>
      </c>
      <c r="C187" s="261" t="str">
        <f>IF(E190+Q190+U190+Y190&gt;0,"壱岐市 " &amp; TEXT(E190+Q190+U190+Y190,"#,###,###枚"),"壱岐市")</f>
        <v>壱岐市</v>
      </c>
      <c r="D187" s="463"/>
      <c r="E187" s="464"/>
      <c r="F187" s="118">
        <f>+B187</f>
        <v>0</v>
      </c>
      <c r="G187" s="288"/>
      <c r="H187" s="501"/>
      <c r="I187" s="502"/>
      <c r="J187" s="119"/>
      <c r="K187" s="288"/>
      <c r="L187" s="501"/>
      <c r="M187" s="502"/>
      <c r="N187" s="119"/>
      <c r="O187" s="288"/>
      <c r="P187" s="501"/>
      <c r="Q187" s="502"/>
      <c r="R187" s="119">
        <f>+B187</f>
        <v>0</v>
      </c>
      <c r="S187" s="288"/>
      <c r="T187" s="501"/>
      <c r="U187" s="502"/>
      <c r="V187" s="119">
        <f>+B187</f>
        <v>0</v>
      </c>
      <c r="W187" s="288"/>
      <c r="X187" s="501"/>
      <c r="Y187" s="572"/>
      <c r="Z187" s="120">
        <f>+B187</f>
        <v>0</v>
      </c>
    </row>
    <row r="188" spans="1:29" ht="27.75" customHeight="1">
      <c r="A188" s="117"/>
      <c r="B188" s="215" t="s">
        <v>126</v>
      </c>
      <c r="C188" s="265" t="s">
        <v>197</v>
      </c>
      <c r="D188" s="440">
        <v>220</v>
      </c>
      <c r="E188" s="447">
        <f>ROUND(F188*D188/100,-1)</f>
        <v>0</v>
      </c>
      <c r="F188" s="22">
        <f>+F187</f>
        <v>0</v>
      </c>
      <c r="G188" s="284"/>
      <c r="H188" s="522"/>
      <c r="I188" s="523"/>
      <c r="J188" s="54"/>
      <c r="K188" s="284"/>
      <c r="L188" s="522"/>
      <c r="M188" s="523"/>
      <c r="N188" s="54"/>
      <c r="O188" s="265" t="s">
        <v>197</v>
      </c>
      <c r="P188" s="440">
        <v>30</v>
      </c>
      <c r="Q188" s="447">
        <f>ROUND(R188*P188/100,-1)</f>
        <v>0</v>
      </c>
      <c r="R188" s="22">
        <f>+R187</f>
        <v>0</v>
      </c>
      <c r="S188" s="265" t="s">
        <v>197</v>
      </c>
      <c r="T188" s="440">
        <v>1340</v>
      </c>
      <c r="U188" s="447">
        <f>ROUND(V188*T188/100,-1)</f>
        <v>0</v>
      </c>
      <c r="V188" s="22">
        <f>+V187</f>
        <v>0</v>
      </c>
      <c r="W188" s="265" t="s">
        <v>353</v>
      </c>
      <c r="X188" s="440">
        <v>1130</v>
      </c>
      <c r="Y188" s="447">
        <f>ROUND(Z188*X188/100,-1)</f>
        <v>0</v>
      </c>
      <c r="Z188" s="24">
        <f>+Z187</f>
        <v>0</v>
      </c>
    </row>
    <row r="189" spans="1:29" ht="27.75" customHeight="1" thickBot="1">
      <c r="A189" s="129"/>
      <c r="B189" s="216" t="s">
        <v>127</v>
      </c>
      <c r="C189" s="281"/>
      <c r="D189" s="448"/>
      <c r="E189" s="449"/>
      <c r="F189" s="60"/>
      <c r="G189" s="281"/>
      <c r="H189" s="524"/>
      <c r="I189" s="508"/>
      <c r="J189" s="61"/>
      <c r="K189" s="281"/>
      <c r="L189" s="524"/>
      <c r="M189" s="508"/>
      <c r="N189" s="61"/>
      <c r="O189" s="281"/>
      <c r="P189" s="448"/>
      <c r="Q189" s="449"/>
      <c r="R189" s="60"/>
      <c r="S189" s="281"/>
      <c r="T189" s="448"/>
      <c r="U189" s="449"/>
      <c r="V189" s="60"/>
      <c r="W189" s="270" t="s">
        <v>354</v>
      </c>
      <c r="X189" s="568">
        <v>170</v>
      </c>
      <c r="Y189" s="449">
        <f>ROUND(Z189*X189/100,-1)</f>
        <v>0</v>
      </c>
      <c r="Z189" s="71">
        <f>+Z187</f>
        <v>0</v>
      </c>
      <c r="AA189" s="43"/>
      <c r="AC189" s="55"/>
    </row>
    <row r="190" spans="1:29" ht="27.75" customHeight="1" thickBot="1">
      <c r="A190" s="129"/>
      <c r="B190" s="169">
        <f>+D190+L190+P190+T190+X190</f>
        <v>2890</v>
      </c>
      <c r="C190" s="268" t="s">
        <v>20</v>
      </c>
      <c r="D190" s="471">
        <f>SUBTOTAL(9,D188:D189)</f>
        <v>220</v>
      </c>
      <c r="E190" s="484">
        <f>SUBTOTAL(9,E188:E189)</f>
        <v>0</v>
      </c>
      <c r="F190" s="51"/>
      <c r="G190" s="260" t="s">
        <v>18</v>
      </c>
      <c r="H190" s="525"/>
      <c r="I190" s="484"/>
      <c r="J190" s="51"/>
      <c r="K190" s="260" t="s">
        <v>18</v>
      </c>
      <c r="L190" s="525"/>
      <c r="M190" s="484"/>
      <c r="N190" s="51"/>
      <c r="O190" s="264" t="s">
        <v>18</v>
      </c>
      <c r="P190" s="471">
        <f>SUBTOTAL(9,P188:P189)</f>
        <v>30</v>
      </c>
      <c r="Q190" s="484">
        <f>SUBTOTAL(9,Q188:Q189)</f>
        <v>0</v>
      </c>
      <c r="R190" s="51"/>
      <c r="S190" s="260" t="s">
        <v>18</v>
      </c>
      <c r="T190" s="471">
        <f>SUBTOTAL(9,T188:T189)</f>
        <v>1340</v>
      </c>
      <c r="U190" s="484">
        <f>SUBTOTAL(9,U188:U189)</f>
        <v>0</v>
      </c>
      <c r="V190" s="51"/>
      <c r="W190" s="271" t="s">
        <v>18</v>
      </c>
      <c r="X190" s="471">
        <f>SUBTOTAL(9,X188:X189)</f>
        <v>1300</v>
      </c>
      <c r="Y190" s="472">
        <f>SUBTOTAL(9,Y188:Y189)</f>
        <v>0</v>
      </c>
      <c r="Z190" s="37"/>
      <c r="AA190" s="43"/>
      <c r="AC190" s="55"/>
    </row>
    <row r="191" spans="1:29" ht="27.75" customHeight="1" thickBot="1">
      <c r="A191" s="127"/>
      <c r="B191" s="171">
        <f>+$C$1</f>
        <v>0</v>
      </c>
      <c r="C191" s="282" t="str">
        <f>IF(E195+Y195&gt;0,"対馬市 " &amp; TEXT(E195+Y195,"#,###,###枚"),"対馬市")</f>
        <v>対馬市</v>
      </c>
      <c r="D191" s="486"/>
      <c r="E191" s="487"/>
      <c r="F191" s="118">
        <f>+B191</f>
        <v>0</v>
      </c>
      <c r="G191" s="323"/>
      <c r="H191" s="526"/>
      <c r="I191" s="527"/>
      <c r="J191" s="119"/>
      <c r="K191" s="323"/>
      <c r="L191" s="526"/>
      <c r="M191" s="527"/>
      <c r="N191" s="119"/>
      <c r="O191" s="323"/>
      <c r="P191" s="526"/>
      <c r="Q191" s="527"/>
      <c r="R191" s="119">
        <f>+B191</f>
        <v>0</v>
      </c>
      <c r="S191" s="323"/>
      <c r="T191" s="526"/>
      <c r="U191" s="527"/>
      <c r="V191" s="119">
        <f>+B191</f>
        <v>0</v>
      </c>
      <c r="W191" s="323"/>
      <c r="X191" s="526"/>
      <c r="Y191" s="527"/>
      <c r="Z191" s="120">
        <f>+B191</f>
        <v>0</v>
      </c>
    </row>
    <row r="192" spans="1:29" ht="27.75" customHeight="1" thickBot="1">
      <c r="A192" s="117"/>
      <c r="B192" s="215" t="s">
        <v>128</v>
      </c>
      <c r="C192" s="283" t="s">
        <v>200</v>
      </c>
      <c r="D192" s="468">
        <v>2100</v>
      </c>
      <c r="E192" s="441">
        <f>ROUND(F192*D192/100,-1)</f>
        <v>0</v>
      </c>
      <c r="F192" s="25">
        <f>+F191</f>
        <v>0</v>
      </c>
      <c r="G192" s="268"/>
      <c r="H192" s="519"/>
      <c r="I192" s="528"/>
      <c r="J192" s="36"/>
      <c r="K192" s="268"/>
      <c r="L192" s="519"/>
      <c r="M192" s="528"/>
      <c r="N192" s="36"/>
      <c r="O192" s="268"/>
      <c r="P192" s="519"/>
      <c r="Q192" s="528"/>
      <c r="R192" s="36"/>
      <c r="S192" s="268"/>
      <c r="T192" s="468"/>
      <c r="U192" s="562"/>
      <c r="V192" s="57"/>
      <c r="W192" s="268"/>
      <c r="X192" s="468"/>
      <c r="Y192" s="590"/>
      <c r="Z192" s="87"/>
    </row>
    <row r="193" spans="1:30" ht="27.75" customHeight="1">
      <c r="A193" s="152"/>
      <c r="B193" s="216" t="s">
        <v>129</v>
      </c>
      <c r="C193" s="284"/>
      <c r="D193" s="440"/>
      <c r="E193" s="447"/>
      <c r="F193" s="56"/>
      <c r="G193" s="284"/>
      <c r="H193" s="522"/>
      <c r="I193" s="523"/>
      <c r="J193" s="54"/>
      <c r="K193" s="284"/>
      <c r="L193" s="522"/>
      <c r="M193" s="523"/>
      <c r="N193" s="54"/>
      <c r="O193" s="284"/>
      <c r="P193" s="522"/>
      <c r="Q193" s="523"/>
      <c r="R193" s="54"/>
      <c r="S193" s="393"/>
      <c r="T193" s="440"/>
      <c r="U193" s="563"/>
      <c r="V193" s="83"/>
      <c r="W193" s="265" t="s">
        <v>355</v>
      </c>
      <c r="X193" s="440">
        <v>60</v>
      </c>
      <c r="Y193" s="447">
        <f>ROUND(Z193*X193/100,-1)</f>
        <v>0</v>
      </c>
      <c r="Z193" s="27">
        <f>+Z191</f>
        <v>0</v>
      </c>
      <c r="AA193" s="122"/>
      <c r="AC193" s="55"/>
    </row>
    <row r="194" spans="1:30" ht="27.75" customHeight="1" thickBot="1">
      <c r="A194" s="152"/>
      <c r="B194" s="216" t="s">
        <v>130</v>
      </c>
      <c r="C194" s="281"/>
      <c r="D194" s="448"/>
      <c r="E194" s="449"/>
      <c r="F194" s="60"/>
      <c r="G194" s="281"/>
      <c r="H194" s="524"/>
      <c r="I194" s="508"/>
      <c r="J194" s="61"/>
      <c r="K194" s="281"/>
      <c r="L194" s="524"/>
      <c r="M194" s="508"/>
      <c r="N194" s="61"/>
      <c r="O194" s="281"/>
      <c r="P194" s="524"/>
      <c r="Q194" s="508"/>
      <c r="R194" s="61"/>
      <c r="S194" s="281"/>
      <c r="T194" s="448"/>
      <c r="U194" s="509"/>
      <c r="V194" s="60"/>
      <c r="W194" s="270" t="s">
        <v>356</v>
      </c>
      <c r="X194" s="568">
        <v>30</v>
      </c>
      <c r="Y194" s="591">
        <f>ROUND(Z194*X194/100,-1)</f>
        <v>0</v>
      </c>
      <c r="Z194" s="70">
        <f>+Z191</f>
        <v>0</v>
      </c>
      <c r="AC194" s="55"/>
    </row>
    <row r="195" spans="1:30" ht="27.75" customHeight="1" thickBot="1">
      <c r="A195" s="152"/>
      <c r="B195" s="169">
        <f>+D195+L195+P195+T195+X195</f>
        <v>2190</v>
      </c>
      <c r="C195" s="268" t="s">
        <v>20</v>
      </c>
      <c r="D195" s="471">
        <f>SUBTOTAL(9,D192:D194)</f>
        <v>2100</v>
      </c>
      <c r="E195" s="484">
        <f>SUBTOTAL(9,E192:E194)</f>
        <v>0</v>
      </c>
      <c r="F195" s="51"/>
      <c r="G195" s="260" t="s">
        <v>18</v>
      </c>
      <c r="H195" s="525"/>
      <c r="I195" s="484"/>
      <c r="J195" s="51"/>
      <c r="K195" s="260" t="s">
        <v>18</v>
      </c>
      <c r="L195" s="525"/>
      <c r="M195" s="484"/>
      <c r="N195" s="51"/>
      <c r="O195" s="264" t="s">
        <v>18</v>
      </c>
      <c r="P195" s="525"/>
      <c r="Q195" s="484"/>
      <c r="R195" s="51"/>
      <c r="S195" s="260" t="s">
        <v>18</v>
      </c>
      <c r="T195" s="471"/>
      <c r="U195" s="484"/>
      <c r="V195" s="51"/>
      <c r="W195" s="271" t="s">
        <v>18</v>
      </c>
      <c r="X195" s="471">
        <f>SUBTOTAL(9,X192:X194)</f>
        <v>90</v>
      </c>
      <c r="Y195" s="472">
        <f>SUBTOTAL(9,Y192:Y194)</f>
        <v>0</v>
      </c>
      <c r="Z195" s="37"/>
      <c r="AC195" s="55"/>
    </row>
    <row r="196" spans="1:30" ht="27.75" customHeight="1" thickBot="1">
      <c r="A196" s="127"/>
      <c r="C196" s="213"/>
      <c r="D196" s="166"/>
      <c r="E196" s="179"/>
      <c r="G196" s="18"/>
      <c r="H196" s="254"/>
      <c r="I196" s="254"/>
      <c r="J196" s="18"/>
      <c r="K196" s="18"/>
      <c r="L196" s="254"/>
      <c r="M196" s="254"/>
      <c r="N196" s="18"/>
      <c r="O196" s="18"/>
      <c r="P196" s="254"/>
      <c r="Q196" s="254"/>
      <c r="R196" s="18"/>
      <c r="S196" s="18"/>
      <c r="T196" s="257"/>
      <c r="U196" s="257"/>
      <c r="V196" s="18"/>
      <c r="W196" s="18"/>
      <c r="X196" s="254"/>
      <c r="Y196" s="254"/>
      <c r="Z196" s="88"/>
      <c r="AC196" s="55"/>
    </row>
    <row r="197" spans="1:30" ht="29.1" customHeight="1" thickBot="1">
      <c r="C197" s="256" t="s">
        <v>115</v>
      </c>
      <c r="D197" s="255" t="s">
        <v>3</v>
      </c>
      <c r="E197" s="506">
        <f>SUBTOTAL(9,E7:E194)</f>
        <v>0</v>
      </c>
      <c r="F197" s="97"/>
      <c r="G197" s="98"/>
      <c r="H197" s="255" t="s">
        <v>360</v>
      </c>
      <c r="I197" s="506">
        <f>SUBTOTAL(9,I7:I196)</f>
        <v>0</v>
      </c>
      <c r="J197" s="96"/>
      <c r="K197" s="98"/>
      <c r="L197" s="255" t="s">
        <v>116</v>
      </c>
      <c r="M197" s="506">
        <f>SUBTOTAL(9,M7:M196)</f>
        <v>0</v>
      </c>
      <c r="N197" s="96"/>
      <c r="O197" s="98"/>
      <c r="P197" s="255" t="s">
        <v>117</v>
      </c>
      <c r="Q197" s="506">
        <f>SUBTOTAL(9,Q7:Q196)</f>
        <v>0</v>
      </c>
      <c r="R197" s="182"/>
      <c r="S197" s="98"/>
      <c r="T197" s="255" t="s">
        <v>58</v>
      </c>
      <c r="U197" s="506">
        <f>SUBTOTAL(9,U7:U196)</f>
        <v>0</v>
      </c>
      <c r="V197" s="96"/>
      <c r="W197" s="98"/>
      <c r="X197" s="258" t="s">
        <v>118</v>
      </c>
      <c r="Y197" s="469">
        <f>SUBTOTAL(9,Y7:Y196)</f>
        <v>0</v>
      </c>
    </row>
    <row r="198" spans="1:30" ht="27.75" customHeight="1">
      <c r="R198" s="196"/>
    </row>
    <row r="199" spans="1:30" ht="29.1" customHeight="1">
      <c r="C199" s="217" t="s">
        <v>381</v>
      </c>
      <c r="D199" s="154"/>
      <c r="E199" s="154"/>
      <c r="F199" s="154"/>
      <c r="G199" s="154"/>
      <c r="H199" s="154"/>
      <c r="I199" s="154"/>
      <c r="J199" s="154"/>
      <c r="K199" s="154"/>
      <c r="L199" s="154"/>
      <c r="M199" s="154"/>
      <c r="N199" s="154"/>
      <c r="O199" s="154"/>
      <c r="P199" s="154"/>
      <c r="Q199" s="154"/>
      <c r="R199" s="154"/>
      <c r="S199" s="154"/>
      <c r="T199" s="154"/>
      <c r="U199" s="154"/>
      <c r="V199" s="154"/>
      <c r="W199" s="154"/>
      <c r="X199" s="155"/>
      <c r="Y199" s="184"/>
      <c r="Z199" s="157"/>
      <c r="AD199" s="93"/>
    </row>
    <row r="200" spans="1:30" ht="29.1" customHeight="1">
      <c r="C200" s="609" t="s">
        <v>383</v>
      </c>
      <c r="D200" s="184"/>
      <c r="E200" s="184"/>
      <c r="F200" s="184"/>
      <c r="G200" s="184"/>
      <c r="H200" s="184"/>
      <c r="I200" s="184"/>
      <c r="J200" s="184"/>
      <c r="K200" s="184"/>
      <c r="L200" s="184"/>
      <c r="M200" s="184"/>
      <c r="N200" s="184"/>
      <c r="O200" s="184"/>
      <c r="P200" s="184"/>
      <c r="Q200" s="184"/>
      <c r="R200" s="184"/>
      <c r="S200" s="184"/>
      <c r="T200" s="184"/>
      <c r="U200" s="184"/>
      <c r="V200" s="184"/>
      <c r="W200" s="184"/>
      <c r="X200" s="156"/>
      <c r="Y200" s="184"/>
      <c r="Z200" s="157"/>
    </row>
    <row r="201" spans="1:30" ht="29.1" customHeight="1">
      <c r="C201" s="609" t="s">
        <v>384</v>
      </c>
      <c r="D201" s="184"/>
      <c r="E201" s="184"/>
      <c r="F201" s="184"/>
      <c r="G201" s="184"/>
      <c r="H201" s="184"/>
      <c r="I201" s="184"/>
      <c r="J201" s="184"/>
      <c r="K201" s="184"/>
      <c r="L201" s="184"/>
      <c r="M201" s="184"/>
      <c r="N201" s="184"/>
      <c r="O201" s="184"/>
      <c r="P201" s="184"/>
      <c r="Q201" s="184"/>
      <c r="R201" s="184"/>
      <c r="S201" s="184"/>
      <c r="T201" s="184"/>
      <c r="U201" s="184"/>
      <c r="V201" s="184"/>
      <c r="W201" s="184"/>
      <c r="X201" s="156"/>
      <c r="Y201" s="184"/>
      <c r="Z201" s="157"/>
    </row>
    <row r="202" spans="1:30" ht="29.1" customHeight="1">
      <c r="C202" s="609" t="s">
        <v>385</v>
      </c>
      <c r="D202" s="184"/>
      <c r="E202" s="184"/>
      <c r="F202" s="184"/>
      <c r="G202" s="184"/>
      <c r="H202" s="184"/>
      <c r="I202" s="184"/>
      <c r="J202" s="184"/>
      <c r="K202" s="184"/>
      <c r="L202" s="184"/>
      <c r="M202" s="184"/>
      <c r="N202" s="184"/>
      <c r="O202" s="184"/>
      <c r="P202" s="184"/>
      <c r="Q202" s="184"/>
      <c r="R202" s="184"/>
      <c r="S202" s="184"/>
      <c r="T202" s="184"/>
      <c r="U202" s="184"/>
      <c r="V202" s="184"/>
      <c r="W202" s="184"/>
      <c r="X202" s="156"/>
      <c r="Y202" s="184"/>
      <c r="Z202" s="157"/>
    </row>
    <row r="203" spans="1:30" ht="29.1" customHeight="1">
      <c r="C203" s="609" t="s">
        <v>386</v>
      </c>
      <c r="D203" s="183"/>
      <c r="E203" s="183"/>
      <c r="F203" s="183"/>
      <c r="G203" s="183"/>
      <c r="H203" s="183"/>
      <c r="I203" s="183"/>
      <c r="J203" s="183"/>
      <c r="K203" s="183"/>
      <c r="L203" s="183"/>
      <c r="M203" s="183"/>
      <c r="N203" s="183"/>
      <c r="O203" s="183"/>
      <c r="P203" s="183"/>
      <c r="Q203" s="183"/>
      <c r="R203" s="183"/>
      <c r="S203" s="183"/>
      <c r="T203" s="183"/>
      <c r="U203" s="183"/>
      <c r="V203" s="183"/>
      <c r="W203" s="183"/>
      <c r="X203" s="159"/>
      <c r="Y203" s="183"/>
      <c r="Z203" s="157"/>
    </row>
    <row r="204" spans="1:30" ht="29.1" customHeight="1">
      <c r="C204" s="609" t="s">
        <v>387</v>
      </c>
      <c r="D204" s="183"/>
      <c r="E204" s="183"/>
      <c r="F204" s="183"/>
      <c r="G204" s="183"/>
      <c r="H204" s="183"/>
      <c r="I204" s="183"/>
      <c r="J204" s="183"/>
      <c r="K204" s="183"/>
      <c r="L204" s="183"/>
      <c r="M204" s="183"/>
      <c r="N204" s="183"/>
      <c r="O204" s="183"/>
      <c r="P204" s="183"/>
      <c r="Q204" s="183"/>
      <c r="R204" s="183"/>
      <c r="S204" s="183"/>
      <c r="T204" s="183"/>
      <c r="U204" s="183"/>
      <c r="V204" s="183"/>
      <c r="W204" s="183"/>
      <c r="X204" s="159"/>
      <c r="Y204" s="183"/>
      <c r="Z204" s="157"/>
    </row>
    <row r="205" spans="1:30" ht="29.1" customHeight="1">
      <c r="C205" s="609" t="s">
        <v>388</v>
      </c>
      <c r="D205" s="183"/>
      <c r="E205" s="183"/>
      <c r="F205" s="183"/>
      <c r="G205" s="183"/>
      <c r="H205" s="183"/>
      <c r="I205" s="183"/>
      <c r="J205" s="183"/>
      <c r="K205" s="183"/>
      <c r="L205" s="183"/>
      <c r="M205" s="183"/>
      <c r="N205" s="183"/>
      <c r="O205" s="183"/>
      <c r="P205" s="183"/>
      <c r="Q205" s="183"/>
      <c r="R205" s="183"/>
      <c r="S205" s="183"/>
      <c r="T205" s="183"/>
      <c r="U205" s="183"/>
      <c r="V205" s="183"/>
      <c r="W205" s="183"/>
      <c r="X205" s="159"/>
      <c r="Y205" s="183"/>
      <c r="Z205" s="157"/>
    </row>
    <row r="206" spans="1:30" ht="29.1" customHeight="1">
      <c r="C206" s="609" t="s">
        <v>394</v>
      </c>
      <c r="D206" s="183"/>
      <c r="E206" s="183"/>
      <c r="F206" s="183"/>
      <c r="G206" s="183"/>
      <c r="H206" s="183"/>
      <c r="I206" s="183"/>
      <c r="J206" s="183"/>
      <c r="K206" s="183"/>
      <c r="L206" s="183"/>
      <c r="M206" s="183"/>
      <c r="N206" s="183"/>
      <c r="O206" s="183"/>
      <c r="P206" s="183"/>
      <c r="Q206" s="183"/>
      <c r="R206" s="183"/>
      <c r="S206" s="183"/>
      <c r="T206" s="183"/>
      <c r="U206" s="183"/>
      <c r="V206" s="183"/>
      <c r="W206" s="183"/>
      <c r="X206" s="159"/>
      <c r="Y206" s="183"/>
      <c r="Z206" s="157"/>
    </row>
    <row r="207" spans="1:30" ht="29.1" customHeight="1">
      <c r="C207" s="609" t="s">
        <v>395</v>
      </c>
      <c r="D207" s="183"/>
      <c r="E207" s="183"/>
      <c r="F207" s="183"/>
      <c r="G207" s="183"/>
      <c r="H207" s="183"/>
      <c r="I207" s="183"/>
      <c r="J207" s="183"/>
      <c r="K207" s="183"/>
      <c r="L207" s="183"/>
      <c r="M207" s="183"/>
      <c r="N207" s="183"/>
      <c r="O207" s="183"/>
      <c r="P207" s="183"/>
      <c r="Q207" s="183"/>
      <c r="R207" s="183"/>
      <c r="S207" s="183"/>
      <c r="T207" s="183"/>
      <c r="U207" s="183"/>
      <c r="V207" s="183"/>
      <c r="W207" s="183"/>
      <c r="X207" s="159"/>
      <c r="Y207" s="183"/>
      <c r="Z207" s="157"/>
    </row>
    <row r="208" spans="1:30" ht="29.1" customHeight="1">
      <c r="C208" s="609"/>
      <c r="D208" s="183"/>
      <c r="E208" s="183"/>
      <c r="F208" s="183"/>
      <c r="G208" s="183"/>
      <c r="H208" s="183"/>
      <c r="I208" s="183"/>
      <c r="J208" s="183"/>
      <c r="K208" s="183"/>
      <c r="L208" s="183"/>
      <c r="M208" s="183"/>
      <c r="N208" s="183"/>
      <c r="O208" s="183"/>
      <c r="P208" s="183"/>
      <c r="Q208" s="183"/>
      <c r="R208" s="183"/>
      <c r="S208" s="183"/>
      <c r="T208" s="183"/>
      <c r="U208" s="183"/>
      <c r="V208" s="183"/>
      <c r="W208" s="183"/>
      <c r="X208" s="159"/>
      <c r="Y208" s="183"/>
      <c r="Z208" s="157"/>
    </row>
    <row r="209" spans="3:26" ht="29.1" customHeight="1">
      <c r="C209" s="609"/>
      <c r="D209" s="183"/>
      <c r="E209" s="183"/>
      <c r="F209" s="183"/>
      <c r="G209" s="183"/>
      <c r="H209" s="183"/>
      <c r="I209" s="183"/>
      <c r="J209" s="183"/>
      <c r="K209" s="183"/>
      <c r="L209" s="183"/>
      <c r="M209" s="183"/>
      <c r="N209" s="183"/>
      <c r="O209" s="183"/>
      <c r="P209" s="183"/>
      <c r="Q209" s="183"/>
      <c r="R209" s="183"/>
      <c r="S209" s="183"/>
      <c r="T209" s="183"/>
      <c r="U209" s="183"/>
      <c r="V209" s="183"/>
      <c r="W209" s="183"/>
      <c r="X209" s="159"/>
      <c r="Y209" s="183"/>
      <c r="Z209" s="157"/>
    </row>
    <row r="210" spans="3:26" ht="29.1" customHeight="1">
      <c r="C210" s="218"/>
      <c r="D210" s="183"/>
      <c r="E210" s="183"/>
      <c r="F210" s="183"/>
      <c r="G210" s="183"/>
      <c r="H210" s="183"/>
      <c r="I210" s="183"/>
      <c r="J210" s="183"/>
      <c r="K210" s="183"/>
      <c r="L210" s="183"/>
      <c r="M210" s="183"/>
      <c r="N210" s="183"/>
      <c r="O210" s="183"/>
      <c r="P210" s="183"/>
      <c r="Q210" s="183"/>
      <c r="R210" s="183"/>
      <c r="S210" s="183"/>
      <c r="T210" s="183"/>
      <c r="U210" s="183"/>
      <c r="V210" s="183"/>
      <c r="W210" s="183"/>
      <c r="X210" s="159"/>
      <c r="Y210" s="183"/>
      <c r="Z210" s="157"/>
    </row>
    <row r="211" spans="3:26" ht="29.1" customHeight="1">
      <c r="C211" s="218"/>
      <c r="D211" s="183"/>
      <c r="E211" s="183"/>
      <c r="F211" s="183"/>
      <c r="G211" s="183"/>
      <c r="H211" s="183"/>
      <c r="I211" s="183"/>
      <c r="J211" s="183"/>
      <c r="K211" s="183"/>
      <c r="L211" s="183"/>
      <c r="M211" s="183"/>
      <c r="N211" s="183"/>
      <c r="O211" s="183"/>
      <c r="P211" s="183"/>
      <c r="Q211" s="183"/>
      <c r="R211" s="183"/>
      <c r="S211" s="183"/>
      <c r="T211" s="183"/>
      <c r="U211" s="183"/>
      <c r="V211" s="183"/>
      <c r="W211" s="183"/>
      <c r="X211" s="159"/>
      <c r="Y211" s="183"/>
      <c r="Z211" s="157"/>
    </row>
    <row r="212" spans="3:26" ht="29.1" customHeight="1">
      <c r="C212" s="218"/>
      <c r="D212" s="183"/>
      <c r="E212" s="183"/>
      <c r="F212" s="183"/>
      <c r="G212" s="183"/>
      <c r="H212" s="183"/>
      <c r="I212" s="183"/>
      <c r="J212" s="183"/>
      <c r="K212" s="183"/>
      <c r="L212" s="183"/>
      <c r="M212" s="183"/>
      <c r="N212" s="183"/>
      <c r="O212" s="183"/>
      <c r="P212" s="183"/>
      <c r="Q212" s="183"/>
      <c r="R212" s="183"/>
      <c r="S212" s="183"/>
      <c r="T212" s="183"/>
      <c r="U212" s="183"/>
      <c r="V212" s="183"/>
      <c r="W212" s="183"/>
      <c r="X212" s="159"/>
      <c r="Y212" s="183"/>
      <c r="Z212" s="157"/>
    </row>
    <row r="213" spans="3:26" ht="29.1" customHeight="1">
      <c r="C213" s="218"/>
      <c r="D213" s="183"/>
      <c r="E213" s="183"/>
      <c r="F213" s="183"/>
      <c r="G213" s="183"/>
      <c r="H213" s="183"/>
      <c r="I213" s="183"/>
      <c r="J213" s="183"/>
      <c r="K213" s="183"/>
      <c r="L213" s="183"/>
      <c r="M213" s="183"/>
      <c r="N213" s="183"/>
      <c r="O213" s="183"/>
      <c r="P213" s="183"/>
      <c r="Q213" s="183"/>
      <c r="R213" s="183"/>
      <c r="S213" s="183"/>
      <c r="T213" s="183"/>
      <c r="U213" s="183"/>
      <c r="V213" s="183"/>
      <c r="W213" s="183"/>
      <c r="X213" s="159"/>
      <c r="Y213" s="183"/>
      <c r="Z213" s="157"/>
    </row>
    <row r="214" spans="3:26" ht="29.1" customHeight="1">
      <c r="C214" s="158"/>
      <c r="D214" s="183"/>
      <c r="E214" s="183"/>
      <c r="F214" s="183"/>
      <c r="G214" s="183"/>
      <c r="H214" s="183"/>
      <c r="I214" s="183"/>
      <c r="J214" s="183"/>
      <c r="K214" s="183"/>
      <c r="L214" s="183"/>
      <c r="M214" s="183"/>
      <c r="N214" s="183"/>
      <c r="O214" s="183"/>
      <c r="P214" s="183"/>
      <c r="Q214" s="183"/>
      <c r="R214" s="183"/>
      <c r="S214" s="183"/>
      <c r="T214" s="183"/>
      <c r="U214" s="183"/>
      <c r="V214" s="183"/>
      <c r="W214" s="183"/>
      <c r="X214" s="159"/>
      <c r="Y214" s="183"/>
      <c r="Z214" s="157"/>
    </row>
    <row r="215" spans="3:26" ht="29.1" customHeight="1">
      <c r="C215" s="158"/>
      <c r="D215" s="183"/>
      <c r="E215" s="183"/>
      <c r="F215" s="183"/>
      <c r="G215" s="183"/>
      <c r="H215" s="183"/>
      <c r="I215" s="183"/>
      <c r="J215" s="183"/>
      <c r="K215" s="183"/>
      <c r="L215" s="183"/>
      <c r="M215" s="183"/>
      <c r="N215" s="183"/>
      <c r="O215" s="183"/>
      <c r="P215" s="183"/>
      <c r="Q215" s="183"/>
      <c r="R215" s="183"/>
      <c r="S215" s="183"/>
      <c r="T215" s="183"/>
      <c r="U215" s="183"/>
      <c r="V215" s="183"/>
      <c r="W215" s="183"/>
      <c r="X215" s="159"/>
      <c r="Y215" s="183"/>
      <c r="Z215" s="157"/>
    </row>
    <row r="216" spans="3:26" ht="29.1" customHeight="1">
      <c r="C216" s="160"/>
      <c r="D216" s="161"/>
      <c r="E216" s="161"/>
      <c r="F216" s="161"/>
      <c r="G216" s="161"/>
      <c r="H216" s="161"/>
      <c r="I216" s="161"/>
      <c r="J216" s="161"/>
      <c r="K216" s="161"/>
      <c r="L216" s="161"/>
      <c r="M216" s="161"/>
      <c r="N216" s="161"/>
      <c r="O216" s="161"/>
      <c r="P216" s="161"/>
      <c r="Q216" s="161"/>
      <c r="R216" s="161"/>
      <c r="S216" s="161"/>
      <c r="T216" s="161"/>
      <c r="U216" s="161"/>
      <c r="V216" s="161"/>
      <c r="W216" s="161"/>
      <c r="X216" s="162"/>
      <c r="Y216" s="183"/>
      <c r="Z216" s="157"/>
    </row>
    <row r="217" spans="3:26" ht="29.1" customHeight="1">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57"/>
    </row>
    <row r="218" spans="3:26" ht="29.1" customHeight="1">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57"/>
    </row>
    <row r="219" spans="3:26" ht="29.1" customHeight="1">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57"/>
    </row>
    <row r="220" spans="3:26" ht="29.1" customHeight="1">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57"/>
    </row>
    <row r="221" spans="3:26" ht="29.1" customHeight="1">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57"/>
    </row>
    <row r="222" spans="3:26" ht="29.1" customHeight="1">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57"/>
    </row>
    <row r="223" spans="3:26" ht="29.1" customHeight="1">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57"/>
    </row>
    <row r="224" spans="3:26" ht="29.1" customHeight="1">
      <c r="C224" s="183"/>
      <c r="D224" s="183"/>
      <c r="E224" s="183"/>
      <c r="F224" s="183"/>
      <c r="G224" s="183"/>
      <c r="H224" s="183"/>
      <c r="I224" s="183"/>
      <c r="J224" s="183"/>
      <c r="K224" s="183"/>
      <c r="L224" s="183"/>
      <c r="M224" s="183"/>
      <c r="N224" s="183"/>
      <c r="O224" s="183"/>
      <c r="P224" s="183"/>
      <c r="Q224" s="183"/>
      <c r="R224" s="161"/>
      <c r="S224" s="183"/>
      <c r="T224" s="183"/>
      <c r="U224" s="183"/>
      <c r="V224" s="183"/>
      <c r="W224" s="183"/>
      <c r="X224" s="183"/>
      <c r="Y224" s="183"/>
      <c r="Z224" s="157"/>
    </row>
    <row r="225" spans="3:26" ht="29.1" customHeight="1">
      <c r="C225" s="183"/>
      <c r="D225" s="183"/>
      <c r="E225" s="183"/>
      <c r="F225" s="183"/>
      <c r="G225" s="183"/>
      <c r="H225" s="183"/>
      <c r="I225" s="183"/>
      <c r="J225" s="183"/>
      <c r="K225" s="183"/>
      <c r="L225" s="183"/>
      <c r="M225" s="183"/>
      <c r="N225" s="183"/>
      <c r="O225" s="183"/>
      <c r="P225" s="183"/>
      <c r="Q225" s="183"/>
      <c r="R225" s="163"/>
      <c r="S225" s="183"/>
      <c r="T225" s="183"/>
      <c r="U225" s="183"/>
      <c r="V225" s="183"/>
      <c r="W225" s="183"/>
      <c r="X225" s="183"/>
      <c r="Y225" s="183"/>
      <c r="Z225" s="157"/>
    </row>
    <row r="226" spans="3:26" ht="29.1" customHeight="1">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57"/>
    </row>
    <row r="227" spans="3:26" ht="18" customHeight="1">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57"/>
    </row>
    <row r="228" spans="3:26" ht="18" customHeight="1">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57"/>
    </row>
    <row r="229" spans="3:26" ht="15.75" customHeight="1">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57"/>
    </row>
    <row r="230" spans="3:26" ht="15.75" customHeight="1">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57"/>
    </row>
    <row r="231" spans="3:26" ht="15.75" customHeight="1"/>
  </sheetData>
  <mergeCells count="22">
    <mergeCell ref="B160:B166"/>
    <mergeCell ref="B169:B176"/>
    <mergeCell ref="B179:B185"/>
    <mergeCell ref="B102:B109"/>
    <mergeCell ref="B112:B117"/>
    <mergeCell ref="B120:B123"/>
    <mergeCell ref="B154:B157"/>
    <mergeCell ref="B126:B141"/>
    <mergeCell ref="B142:B147"/>
    <mergeCell ref="B48:B49"/>
    <mergeCell ref="B50:B51"/>
    <mergeCell ref="B52:B55"/>
    <mergeCell ref="B90:B99"/>
    <mergeCell ref="AF2:AG2"/>
    <mergeCell ref="B7:B23"/>
    <mergeCell ref="B24:B30"/>
    <mergeCell ref="B58:B62"/>
    <mergeCell ref="B65:B70"/>
    <mergeCell ref="B73:B81"/>
    <mergeCell ref="B84:B87"/>
    <mergeCell ref="W3:X3"/>
    <mergeCell ref="B31:B47"/>
  </mergeCells>
  <phoneticPr fontId="2"/>
  <conditionalFormatting sqref="E7:E195 M7:M195 Q7:Q195 U7:U195 Y7:Y195">
    <cfRule type="expression" dxfId="1" priority="6">
      <formula>E7&gt;D7</formula>
    </cfRule>
  </conditionalFormatting>
  <conditionalFormatting sqref="I7:I195">
    <cfRule type="expression" dxfId="0" priority="1">
      <formula>I7&gt;H7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T2:U2 W2" xr:uid="{5584C2A6-754E-46E5-81B0-3CB12E6E1669}">
      <formula1>40634</formula1>
    </dataValidation>
    <dataValidation imeMode="off" allowBlank="1" sqref="AA170:AA177 AA146 AA155:AA156 M161:N161 M154:N154 Z157 E192:F192 U160:V165 M169:N169 U169:V169 E188:F188 U188:V188 E160:F166 U182:V183 M180:N180 E84:F88 V192:V193 Q112:R117 M84:N88 Y84:Z88 U84:V88 E112:F117 Q84:R88 E102:F109 M112:N117 AA54:AA55 U112:V117 Y112:AA117 E90:F100 E126 Y126:Z128 AA84:AA87 AA61:AA62 AA58:AA59 AA126 AA161:AA167 AA128 AA130 AA132:AA144 AA148 AA193 Y65:AA70 U65:V70 M65:N70 Y73:Z82 U73:V82 AA73:AA81 E71 Q73:R82 M73:N82 Y90:AA99 U90:V99 F126:F127 M90:N99 Q90:R99 Y102:AA109 U102:V109 Z128:Z139 M102:N109 Q102:R109 E154:F157 AA180:AA186 M58:N63 U150:V151 U154:V157 E179:F185 Y154:Y157 E58:F63 Q7:R56 U58:V63 Y58:Z62 Q58:R63 E150:F151 AA31:AA42 AA49:AA52 AA7:AA24 Q150:Q151 R151:R152 Q142 Q126:R141 R142:R143 Q183:R183 Q154:R154 Q169:R169 Q188:R188 Y175:Z175 Y160:Z162 Y193:Z194 X169:Z169 Y180:Z180 E65:F70 Y188:Z189 AA189:AA190 Y150:Z151 AA151:AA152 Z154:Z155 E7:F56 Y7:Z56 M7:N56 U7:V56 E120:F123 E128:F147 Y120:AA123 U120:V123 M120:N123 R147 M126:N147 E73:F82 U126:V147 Y129:Y139 Y140:Z147 E169:F176 I154:J154 I169:J169 I180:J180 I84:J88 I112:J117 I65:J70 I73:J82 I90:J99 I102:J109 I58:J63 I161:J161 I120:J123 I126:J147 I7:J56" xr:uid="{297842F9-2129-4697-9F87-44E9608CDA97}"/>
  </dataValidations>
  <printOptions horizontalCentered="1"/>
  <pageMargins left="0" right="0" top="0.31496062992125984" bottom="0.35433070866141736" header="0" footer="0"/>
  <pageSetup paperSize="9" scale="33" fitToHeight="0" orientation="landscape" r:id="rId1"/>
  <headerFooter alignWithMargins="0">
    <oddHeader>&amp;L&amp;"BIZ UDゴシック,標準"&amp;16[オリコミ広告部数表]  （株）長崎新聞折込センター　〒854-0065長崎県諫早市津久葉町99-45　TEL0957-25-6288　FAX0957-25-6282</oddHeader>
    <oddFooter>&amp;L&amp;"Meiryo UI,標準"&amp;12※各紙(A-朝日、M-毎日、Y-読売、N-西日本、S-産経、K-日本経済)のついている販売店は複数の新聞取り扱い店です。＊が付いている販売店はすべて&amp;14含んだ合販店です。　
合販店の媒体指定はできかねます。&amp;"Meiryo UI,太字"※行政区域と販売店区域は一致しているとは限りません(一部の販売店は行政区域をまたがるエリアもあります。)&amp;R&amp;"Meiryo UI,標準"&amp;12 ２０２５年４月改訂部数表
2025年9月一部改訂</oddFooter>
  </headerFooter>
  <rowBreaks count="4" manualBreakCount="4">
    <brk id="63" min="1" max="23" man="1"/>
    <brk id="118" min="1" max="23" man="1"/>
    <brk id="167" min="1" max="23" man="1"/>
    <brk id="222" min="1" max="2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義文 種村</cp:lastModifiedBy>
  <cp:lastPrinted>2025-08-07T05:25:19Z</cp:lastPrinted>
  <dcterms:created xsi:type="dcterms:W3CDTF">2013-09-20T08:02:31Z</dcterms:created>
  <dcterms:modified xsi:type="dcterms:W3CDTF">2025-08-07T05:25:26Z</dcterms:modified>
</cp:coreProperties>
</file>